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k_n\Dropbox\Documents\Zero Friction Cycling\AMBC Series\2022\"/>
    </mc:Choice>
  </mc:AlternateContent>
  <xr:revisionPtr revIDLastSave="0" documentId="8_{B6678741-052E-4DA5-A956-01F34C3BC191}" xr6:coauthVersionLast="47" xr6:coauthVersionMax="47" xr10:uidLastSave="{00000000-0000-0000-0000-000000000000}"/>
  <bookViews>
    <workbookView xWindow="-120" yWindow="-120" windowWidth="29040" windowHeight="1572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1" sheetId="12" r:id="rId4"/>
    <sheet name="R1 XCO OHal" sheetId="4" r:id="rId5"/>
  </sheets>
  <definedNames>
    <definedName name="_xlnm._FilterDatabase" localSheetId="4" hidden="1">'R1 XCO OHal'!$A$1:$W$83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19" i="12" l="1"/>
  <c r="AG19" i="12" s="1"/>
  <c r="AH19" i="12" s="1" a="1"/>
  <c r="AH19" i="12" s="1"/>
  <c r="Z41" i="12"/>
  <c r="AG41" i="12" s="1"/>
  <c r="AH41" i="12" s="1" a="1"/>
  <c r="AH41" i="12" s="1"/>
  <c r="N26" i="12"/>
  <c r="U26" i="12" s="1"/>
  <c r="V26" i="12" s="1" a="1"/>
  <c r="V26" i="12" s="1"/>
  <c r="B25" i="12"/>
  <c r="I25" i="12" s="1"/>
  <c r="J25" i="12" s="1" a="1"/>
  <c r="J25" i="12" s="1"/>
  <c r="B45" i="12"/>
  <c r="I45" i="12" s="1"/>
  <c r="J45" i="12" s="1" a="1"/>
  <c r="J45" i="12" s="1"/>
  <c r="B29" i="12"/>
  <c r="I29" i="12" s="1"/>
  <c r="J29" i="12" s="1" a="1"/>
  <c r="J29" i="12" s="1"/>
  <c r="B86" i="12"/>
  <c r="I86" i="12" s="1"/>
  <c r="J86" i="12" s="1" a="1"/>
  <c r="J86" i="12" s="1"/>
  <c r="B77" i="12"/>
  <c r="I77" i="12" s="1"/>
  <c r="J77" i="12" s="1" a="1"/>
  <c r="J77" i="12" s="1"/>
  <c r="W3" i="4"/>
  <c r="B19" i="12" s="1"/>
  <c r="I19" i="12" s="1"/>
  <c r="J19" i="12" s="1" a="1"/>
  <c r="J19" i="12" s="1"/>
  <c r="W4" i="4"/>
  <c r="B20" i="12" s="1"/>
  <c r="I20" i="12" s="1"/>
  <c r="J20" i="12" s="1" a="1"/>
  <c r="J20" i="12" s="1"/>
  <c r="W5" i="4"/>
  <c r="B21" i="12" s="1"/>
  <c r="I21" i="12" s="1"/>
  <c r="J21" i="12" s="1" a="1"/>
  <c r="J21" i="12" s="1"/>
  <c r="W6" i="4"/>
  <c r="B23" i="12" s="1"/>
  <c r="I23" i="12" s="1"/>
  <c r="J23" i="12" s="1" a="1"/>
  <c r="J23" i="12" s="1"/>
  <c r="W7" i="4"/>
  <c r="B24" i="12" s="1"/>
  <c r="I24" i="12" s="1"/>
  <c r="J24" i="12" s="1" a="1"/>
  <c r="J24" i="12" s="1"/>
  <c r="W8" i="4"/>
  <c r="W9" i="4"/>
  <c r="B26" i="12" s="1"/>
  <c r="I26" i="12" s="1"/>
  <c r="J26" i="12" s="1" a="1"/>
  <c r="J26" i="12" s="1"/>
  <c r="W10" i="4"/>
  <c r="B28" i="12" s="1"/>
  <c r="I28" i="12" s="1"/>
  <c r="J28" i="12" s="1" a="1"/>
  <c r="J28" i="12" s="1"/>
  <c r="W11" i="4"/>
  <c r="B30" i="12" s="1"/>
  <c r="I30" i="12" s="1"/>
  <c r="J30" i="12" s="1" a="1"/>
  <c r="J30" i="12" s="1"/>
  <c r="W12" i="4"/>
  <c r="B32" i="12" s="1"/>
  <c r="I32" i="12" s="1"/>
  <c r="J32" i="12" s="1" a="1"/>
  <c r="J32" i="12" s="1"/>
  <c r="W13" i="4"/>
  <c r="B33" i="12" s="1"/>
  <c r="I33" i="12" s="1"/>
  <c r="J33" i="12" s="1" a="1"/>
  <c r="J33" i="12" s="1"/>
  <c r="W14" i="4"/>
  <c r="B37" i="12" s="1"/>
  <c r="I37" i="12" s="1"/>
  <c r="J37" i="12" s="1" a="1"/>
  <c r="J37" i="12" s="1"/>
  <c r="W15" i="4"/>
  <c r="B39" i="12" s="1"/>
  <c r="I39" i="12" s="1"/>
  <c r="J39" i="12" s="1" a="1"/>
  <c r="J39" i="12" s="1"/>
  <c r="W16" i="4"/>
  <c r="B44" i="12" s="1"/>
  <c r="I44" i="12" s="1"/>
  <c r="J44" i="12" s="1" a="1"/>
  <c r="J44" i="12" s="1"/>
  <c r="W17" i="4"/>
  <c r="N18" i="12" s="1"/>
  <c r="U18" i="12" s="1"/>
  <c r="V18" i="12" s="1" a="1"/>
  <c r="V18" i="12" s="1"/>
  <c r="W18" i="4"/>
  <c r="N19" i="12" s="1"/>
  <c r="U19" i="12" s="1"/>
  <c r="V19" i="12" s="1" a="1"/>
  <c r="V19" i="12" s="1"/>
  <c r="W19" i="4"/>
  <c r="N20" i="12" s="1"/>
  <c r="U20" i="12" s="1"/>
  <c r="V20" i="12" s="1" a="1"/>
  <c r="V20" i="12" s="1"/>
  <c r="W20" i="4"/>
  <c r="N21" i="12" s="1"/>
  <c r="U21" i="12" s="1"/>
  <c r="V21" i="12" s="1" a="1"/>
  <c r="V21" i="12" s="1"/>
  <c r="W22" i="4"/>
  <c r="B27" i="12" s="1"/>
  <c r="I27" i="12" s="1"/>
  <c r="J27" i="12" s="1" a="1"/>
  <c r="J27" i="12" s="1"/>
  <c r="W23" i="4"/>
  <c r="B31" i="12" s="1"/>
  <c r="I31" i="12" s="1"/>
  <c r="J31" i="12" s="1" a="1"/>
  <c r="J31" i="12" s="1"/>
  <c r="W24" i="4"/>
  <c r="B34" i="12" s="1"/>
  <c r="I34" i="12" s="1"/>
  <c r="J34" i="12" s="1" a="1"/>
  <c r="J34" i="12" s="1"/>
  <c r="W25" i="4"/>
  <c r="B36" i="12" s="1"/>
  <c r="I36" i="12" s="1"/>
  <c r="J36" i="12" s="1" a="1"/>
  <c r="J36" i="12" s="1"/>
  <c r="W26" i="4"/>
  <c r="B38" i="12" s="1"/>
  <c r="I38" i="12" s="1"/>
  <c r="J38" i="12" s="1" a="1"/>
  <c r="J38" i="12" s="1"/>
  <c r="W27" i="4"/>
  <c r="B42" i="12" s="1"/>
  <c r="I42" i="12" s="1"/>
  <c r="J42" i="12" s="1" a="1"/>
  <c r="J42" i="12" s="1"/>
  <c r="W28" i="4"/>
  <c r="W29" i="4"/>
  <c r="B46" i="12" s="1"/>
  <c r="I46" i="12" s="1"/>
  <c r="J46" i="12" s="1" a="1"/>
  <c r="J46" i="12" s="1"/>
  <c r="W30" i="4"/>
  <c r="B49" i="12" s="1"/>
  <c r="I49" i="12" s="1"/>
  <c r="J49" i="12" s="1" a="1"/>
  <c r="J49" i="12" s="1"/>
  <c r="W31" i="4"/>
  <c r="B53" i="12" s="1"/>
  <c r="I53" i="12" s="1"/>
  <c r="J53" i="12" s="1" a="1"/>
  <c r="J53" i="12" s="1"/>
  <c r="W32" i="4"/>
  <c r="B55" i="12" s="1"/>
  <c r="I55" i="12" s="1"/>
  <c r="J55" i="12" s="1" a="1"/>
  <c r="J55" i="12" s="1"/>
  <c r="W33" i="4"/>
  <c r="B59" i="12" s="1"/>
  <c r="I59" i="12" s="1"/>
  <c r="J59" i="12" s="1" a="1"/>
  <c r="J59" i="12" s="1"/>
  <c r="W34" i="4"/>
  <c r="B61" i="12" s="1"/>
  <c r="I61" i="12" s="1"/>
  <c r="J61" i="12" s="1" a="1"/>
  <c r="J61" i="12" s="1"/>
  <c r="W35" i="4"/>
  <c r="B67" i="12" s="1"/>
  <c r="I67" i="12" s="1"/>
  <c r="J67" i="12" s="1" a="1"/>
  <c r="J67" i="12" s="1"/>
  <c r="W36" i="4"/>
  <c r="B70" i="12" s="1"/>
  <c r="I70" i="12" s="1"/>
  <c r="J70" i="12" s="1" a="1"/>
  <c r="J70" i="12" s="1"/>
  <c r="W37" i="4"/>
  <c r="B74" i="12" s="1"/>
  <c r="I74" i="12" s="1"/>
  <c r="J74" i="12" s="1" a="1"/>
  <c r="J74" i="12" s="1"/>
  <c r="W38" i="4"/>
  <c r="B78" i="12" s="1"/>
  <c r="I78" i="12" s="1"/>
  <c r="J78" i="12" s="1" a="1"/>
  <c r="J78" i="12" s="1"/>
  <c r="W39" i="4"/>
  <c r="B81" i="12" s="1"/>
  <c r="I81" i="12" s="1"/>
  <c r="J81" i="12" s="1" a="1"/>
  <c r="J81" i="12" s="1"/>
  <c r="W40" i="4"/>
  <c r="B83" i="12" s="1"/>
  <c r="I83" i="12" s="1"/>
  <c r="J83" i="12" s="1" a="1"/>
  <c r="J83" i="12" s="1"/>
  <c r="W41" i="4"/>
  <c r="B85" i="12" s="1"/>
  <c r="I85" i="12" s="1"/>
  <c r="J85" i="12" s="1" a="1"/>
  <c r="J85" i="12" s="1"/>
  <c r="W42" i="4"/>
  <c r="B87" i="12" s="1"/>
  <c r="I87" i="12" s="1"/>
  <c r="J87" i="12" s="1" a="1"/>
  <c r="J87" i="12" s="1"/>
  <c r="W43" i="4"/>
  <c r="B88" i="12" s="1"/>
  <c r="I88" i="12" s="1"/>
  <c r="J88" i="12" s="1" a="1"/>
  <c r="J88" i="12" s="1"/>
  <c r="W44" i="4"/>
  <c r="N22" i="12" s="1"/>
  <c r="U22" i="12" s="1"/>
  <c r="V22" i="12" s="1" a="1"/>
  <c r="V22" i="12" s="1"/>
  <c r="W45" i="4"/>
  <c r="N23" i="12" s="1"/>
  <c r="U23" i="12" s="1"/>
  <c r="V23" i="12" s="1" a="1"/>
  <c r="V23" i="12" s="1"/>
  <c r="W46" i="4"/>
  <c r="W47" i="4"/>
  <c r="N27" i="12" s="1"/>
  <c r="U27" i="12" s="1"/>
  <c r="V27" i="12" s="1" a="1"/>
  <c r="V27" i="12" s="1"/>
  <c r="W48" i="4"/>
  <c r="N29" i="12" s="1"/>
  <c r="U29" i="12" s="1"/>
  <c r="V29" i="12" s="1" a="1"/>
  <c r="V29" i="12" s="1"/>
  <c r="W49" i="4"/>
  <c r="N30" i="12" s="1"/>
  <c r="U30" i="12" s="1"/>
  <c r="V30" i="12" s="1" a="1"/>
  <c r="V30" i="12" s="1"/>
  <c r="W50" i="4"/>
  <c r="W51" i="4"/>
  <c r="B35" i="12" s="1"/>
  <c r="I35" i="12" s="1"/>
  <c r="J35" i="12" s="1" a="1"/>
  <c r="J35" i="12" s="1"/>
  <c r="W52" i="4"/>
  <c r="B43" i="12" s="1"/>
  <c r="I43" i="12" s="1"/>
  <c r="J43" i="12" s="1" a="1"/>
  <c r="J43" i="12" s="1"/>
  <c r="W53" i="4"/>
  <c r="B47" i="12" s="1"/>
  <c r="I47" i="12" s="1"/>
  <c r="J47" i="12" s="1" a="1"/>
  <c r="J47" i="12" s="1"/>
  <c r="W54" i="4"/>
  <c r="B48" i="12" s="1"/>
  <c r="I48" i="12" s="1"/>
  <c r="J48" i="12" s="1" a="1"/>
  <c r="J48" i="12" s="1"/>
  <c r="W55" i="4"/>
  <c r="B52" i="12" s="1"/>
  <c r="I52" i="12" s="1"/>
  <c r="J52" i="12" s="1" a="1"/>
  <c r="J52" i="12" s="1"/>
  <c r="W56" i="4"/>
  <c r="B54" i="12" s="1"/>
  <c r="I54" i="12" s="1"/>
  <c r="J54" i="12" s="1" a="1"/>
  <c r="J54" i="12" s="1"/>
  <c r="W57" i="4"/>
  <c r="B58" i="12" s="1"/>
  <c r="I58" i="12" s="1"/>
  <c r="J58" i="12" s="1" a="1"/>
  <c r="J58" i="12" s="1"/>
  <c r="W58" i="4"/>
  <c r="B60" i="12" s="1"/>
  <c r="I60" i="12" s="1"/>
  <c r="J60" i="12" s="1" a="1"/>
  <c r="J60" i="12" s="1"/>
  <c r="W59" i="4"/>
  <c r="B64" i="12" s="1"/>
  <c r="I64" i="12" s="1"/>
  <c r="J64" i="12" s="1" a="1"/>
  <c r="J64" i="12" s="1"/>
  <c r="W60" i="4"/>
  <c r="B68" i="12" s="1"/>
  <c r="I68" i="12" s="1"/>
  <c r="J68" i="12" s="1" a="1"/>
  <c r="J68" i="12" s="1"/>
  <c r="W61" i="4"/>
  <c r="B71" i="12" s="1"/>
  <c r="I71" i="12" s="1"/>
  <c r="J71" i="12" s="1" a="1"/>
  <c r="J71" i="12" s="1"/>
  <c r="W62" i="4"/>
  <c r="B73" i="12" s="1"/>
  <c r="I73" i="12" s="1"/>
  <c r="J73" i="12" s="1" a="1"/>
  <c r="J73" i="12" s="1"/>
  <c r="W63" i="4"/>
  <c r="B76" i="12" s="1"/>
  <c r="I76" i="12" s="1"/>
  <c r="J76" i="12" s="1" a="1"/>
  <c r="J76" i="12" s="1"/>
  <c r="W64" i="4"/>
  <c r="B80" i="12" s="1"/>
  <c r="I80" i="12" s="1"/>
  <c r="J80" i="12" s="1" a="1"/>
  <c r="J80" i="12" s="1"/>
  <c r="W65" i="4"/>
  <c r="B84" i="12" s="1"/>
  <c r="I84" i="12" s="1"/>
  <c r="J84" i="12" s="1" a="1"/>
  <c r="J84" i="12" s="1"/>
  <c r="W66" i="4"/>
  <c r="W67" i="4"/>
  <c r="B89" i="12" s="1"/>
  <c r="I89" i="12" s="1"/>
  <c r="J89" i="12" s="1" a="1"/>
  <c r="J89" i="12" s="1"/>
  <c r="W68" i="4"/>
  <c r="B90" i="12" s="1"/>
  <c r="I90" i="12" s="1"/>
  <c r="J90" i="12" s="1" a="1"/>
  <c r="J90" i="12" s="1"/>
  <c r="W69" i="4"/>
  <c r="B91" i="12" s="1"/>
  <c r="I91" i="12" s="1"/>
  <c r="J91" i="12" s="1" a="1"/>
  <c r="J91" i="12" s="1"/>
  <c r="W70" i="4"/>
  <c r="B92" i="12" s="1"/>
  <c r="I92" i="12" s="1"/>
  <c r="J92" i="12" s="1" a="1"/>
  <c r="J92" i="12" s="1"/>
  <c r="W71" i="4"/>
  <c r="B93" i="12" s="1"/>
  <c r="I93" i="12" s="1"/>
  <c r="J93" i="12" s="1" a="1"/>
  <c r="J93" i="12" s="1"/>
  <c r="W72" i="4"/>
  <c r="B94" i="12" s="1"/>
  <c r="I94" i="12" s="1"/>
  <c r="J94" i="12" s="1" a="1"/>
  <c r="J94" i="12" s="1"/>
  <c r="W73" i="4"/>
  <c r="B95" i="12" s="1"/>
  <c r="I95" i="12" s="1"/>
  <c r="J95" i="12" s="1" a="1"/>
  <c r="J95" i="12" s="1"/>
  <c r="W74" i="4"/>
  <c r="N24" i="12" s="1"/>
  <c r="U24" i="12" s="1"/>
  <c r="V24" i="12" s="1" a="1"/>
  <c r="V24" i="12" s="1"/>
  <c r="W75" i="4"/>
  <c r="N28" i="12" s="1"/>
  <c r="U28" i="12" s="1"/>
  <c r="V28" i="12" s="1" a="1"/>
  <c r="V28" i="12" s="1"/>
  <c r="W76" i="4"/>
  <c r="N31" i="12" s="1"/>
  <c r="U31" i="12" s="1"/>
  <c r="V31" i="12" s="1" a="1"/>
  <c r="V31" i="12" s="1"/>
  <c r="W77" i="4"/>
  <c r="N32" i="12" s="1"/>
  <c r="U32" i="12" s="1"/>
  <c r="V32" i="12" s="1" a="1"/>
  <c r="V32" i="12" s="1"/>
  <c r="W78" i="4"/>
  <c r="N33" i="12" s="1"/>
  <c r="U33" i="12" s="1"/>
  <c r="V33" i="12" s="1" a="1"/>
  <c r="V33" i="12" s="1"/>
  <c r="W79" i="4"/>
  <c r="B40" i="12" s="1"/>
  <c r="I40" i="12" s="1"/>
  <c r="J40" i="12" s="1" a="1"/>
  <c r="J40" i="12" s="1"/>
  <c r="W80" i="4"/>
  <c r="B50" i="12" s="1"/>
  <c r="I50" i="12" s="1"/>
  <c r="J50" i="12" s="1" a="1"/>
  <c r="J50" i="12" s="1"/>
  <c r="W81" i="4"/>
  <c r="B56" i="12" s="1"/>
  <c r="I56" i="12" s="1"/>
  <c r="J56" i="12" s="1" a="1"/>
  <c r="J56" i="12" s="1"/>
  <c r="W82" i="4"/>
  <c r="B62" i="12" s="1"/>
  <c r="I62" i="12" s="1"/>
  <c r="J62" i="12" s="1" a="1"/>
  <c r="J62" i="12" s="1"/>
  <c r="W83" i="4"/>
  <c r="B65" i="12" s="1"/>
  <c r="I65" i="12" s="1"/>
  <c r="J65" i="12" s="1" a="1"/>
  <c r="J65" i="12" s="1"/>
  <c r="W84" i="4"/>
  <c r="B69" i="12" s="1"/>
  <c r="I69" i="12" s="1"/>
  <c r="J69" i="12" s="1" a="1"/>
  <c r="J69" i="12" s="1"/>
  <c r="W85" i="4"/>
  <c r="B72" i="12" s="1"/>
  <c r="I72" i="12" s="1"/>
  <c r="J72" i="12" s="1" a="1"/>
  <c r="J72" i="12" s="1"/>
  <c r="W86" i="4"/>
  <c r="B75" i="12" s="1"/>
  <c r="I75" i="12" s="1"/>
  <c r="J75" i="12" s="1" a="1"/>
  <c r="J75" i="12" s="1"/>
  <c r="W87" i="4"/>
  <c r="W88" i="4"/>
  <c r="B79" i="12" s="1"/>
  <c r="I79" i="12" s="1"/>
  <c r="J79" i="12" s="1" a="1"/>
  <c r="J79" i="12" s="1"/>
  <c r="W89" i="4"/>
  <c r="B82" i="12" s="1"/>
  <c r="I82" i="12" s="1"/>
  <c r="J82" i="12" s="1" a="1"/>
  <c r="J82" i="12" s="1"/>
  <c r="W90" i="4"/>
  <c r="Z18" i="12" s="1"/>
  <c r="W91" i="4"/>
  <c r="Z22" i="12" s="1"/>
  <c r="W92" i="4"/>
  <c r="Z26" i="12" s="1"/>
  <c r="W93" i="4"/>
  <c r="Z30" i="12" s="1"/>
  <c r="W94" i="4"/>
  <c r="Z34" i="12" s="1"/>
  <c r="AG34" i="12" s="1"/>
  <c r="AH34" i="12" s="1" a="1"/>
  <c r="AH34" i="12" s="1"/>
  <c r="W95" i="4"/>
  <c r="W96" i="4"/>
  <c r="Z23" i="12" s="1"/>
  <c r="AG23" i="12" s="1"/>
  <c r="AH23" i="12" s="1" a="1"/>
  <c r="AH23" i="12" s="1"/>
  <c r="W97" i="4"/>
  <c r="Z27" i="12" s="1"/>
  <c r="AG27" i="12" s="1"/>
  <c r="AH27" i="12" s="1" a="1"/>
  <c r="AH27" i="12" s="1"/>
  <c r="W98" i="4"/>
  <c r="Z31" i="12" s="1"/>
  <c r="AG31" i="12" s="1"/>
  <c r="AH31" i="12" s="1" a="1"/>
  <c r="AH31" i="12" s="1"/>
  <c r="W99" i="4"/>
  <c r="Z35" i="12" s="1"/>
  <c r="AG35" i="12" s="1"/>
  <c r="AH35" i="12" s="1" a="1"/>
  <c r="AH35" i="12" s="1"/>
  <c r="W100" i="4"/>
  <c r="Z38" i="12" s="1"/>
  <c r="AG38" i="12" s="1"/>
  <c r="AH38" i="12" s="1" a="1"/>
  <c r="AH38" i="12" s="1"/>
  <c r="W101" i="4"/>
  <c r="Z40" i="12" s="1"/>
  <c r="AG40" i="12" s="1"/>
  <c r="AH40" i="12" s="1" a="1"/>
  <c r="AH40" i="12" s="1"/>
  <c r="W102" i="4"/>
  <c r="Z42" i="12" s="1"/>
  <c r="AG42" i="12" s="1"/>
  <c r="AH42" i="12" s="1" a="1"/>
  <c r="AH42" i="12" s="1"/>
  <c r="W103" i="4"/>
  <c r="Z44" i="12" s="1"/>
  <c r="AG44" i="12" s="1"/>
  <c r="AH44" i="12" s="1" a="1"/>
  <c r="AH44" i="12" s="1"/>
  <c r="W104" i="4"/>
  <c r="Z46" i="12" s="1"/>
  <c r="AG46" i="12" s="1"/>
  <c r="AH46" i="12" s="1" a="1"/>
  <c r="AH46" i="12" s="1"/>
  <c r="W105" i="4"/>
  <c r="Z20" i="12" s="1"/>
  <c r="AG20" i="12" s="1"/>
  <c r="AH20" i="12" s="1" a="1"/>
  <c r="AH20" i="12" s="1"/>
  <c r="W106" i="4"/>
  <c r="Z24" i="12" s="1"/>
  <c r="AG24" i="12" s="1"/>
  <c r="AH24" i="12" s="1" a="1"/>
  <c r="AH24" i="12" s="1"/>
  <c r="W107" i="4"/>
  <c r="Z28" i="12" s="1"/>
  <c r="AG28" i="12" s="1"/>
  <c r="AH28" i="12" s="1" a="1"/>
  <c r="AH28" i="12" s="1"/>
  <c r="W108" i="4"/>
  <c r="Z32" i="12" s="1"/>
  <c r="AG32" i="12" s="1"/>
  <c r="AH32" i="12" s="1" a="1"/>
  <c r="AH32" i="12" s="1"/>
  <c r="W109" i="4"/>
  <c r="Z36" i="12" s="1"/>
  <c r="AG36" i="12" s="1"/>
  <c r="AH36" i="12" s="1" a="1"/>
  <c r="AH36" i="12" s="1"/>
  <c r="W110" i="4"/>
  <c r="Z39" i="12" s="1"/>
  <c r="AG39" i="12" s="1"/>
  <c r="AH39" i="12" s="1" a="1"/>
  <c r="AH39" i="12" s="1"/>
  <c r="W111" i="4"/>
  <c r="W112" i="4"/>
  <c r="Z43" i="12" s="1"/>
  <c r="AG43" i="12" s="1"/>
  <c r="AH43" i="12" s="1" a="1"/>
  <c r="AH43" i="12" s="1"/>
  <c r="W113" i="4"/>
  <c r="Z45" i="12" s="1"/>
  <c r="AG45" i="12" s="1"/>
  <c r="AH45" i="12" s="1" a="1"/>
  <c r="AH45" i="12" s="1"/>
  <c r="W114" i="4"/>
  <c r="Z47" i="12" s="1"/>
  <c r="AG47" i="12" s="1"/>
  <c r="AH47" i="12" s="1" a="1"/>
  <c r="AH47" i="12" s="1"/>
  <c r="W115" i="4"/>
  <c r="Z48" i="12" s="1"/>
  <c r="AG48" i="12" s="1"/>
  <c r="AH48" i="12" s="1" a="1"/>
  <c r="AH48" i="12" s="1"/>
  <c r="W116" i="4"/>
  <c r="Z21" i="12" s="1"/>
  <c r="AG21" i="12" s="1"/>
  <c r="AH21" i="12" s="1" a="1"/>
  <c r="AH21" i="12" s="1"/>
  <c r="W117" i="4"/>
  <c r="Z25" i="12" s="1"/>
  <c r="AG25" i="12" s="1"/>
  <c r="AH25" i="12" s="1" a="1"/>
  <c r="AH25" i="12" s="1"/>
  <c r="W118" i="4"/>
  <c r="Z29" i="12" s="1"/>
  <c r="AG29" i="12" s="1"/>
  <c r="AH29" i="12" s="1" a="1"/>
  <c r="AH29" i="12" s="1"/>
  <c r="W119" i="4"/>
  <c r="Z33" i="12" s="1"/>
  <c r="AG33" i="12" s="1"/>
  <c r="AH33" i="12" s="1" a="1"/>
  <c r="AH33" i="12" s="1"/>
  <c r="W120" i="4"/>
  <c r="Z37" i="12" s="1"/>
  <c r="AG37" i="12" s="1"/>
  <c r="AH37" i="12" s="1" a="1"/>
  <c r="AH37" i="12" s="1"/>
  <c r="W121" i="4"/>
  <c r="B41" i="12" s="1"/>
  <c r="I41" i="12" s="1"/>
  <c r="J41" i="12" s="1" a="1"/>
  <c r="J41" i="12" s="1"/>
  <c r="W122" i="4"/>
  <c r="B51" i="12" s="1"/>
  <c r="I51" i="12" s="1"/>
  <c r="J51" i="12" s="1" a="1"/>
  <c r="J51" i="12" s="1"/>
  <c r="W123" i="4"/>
  <c r="B57" i="12" s="1"/>
  <c r="I57" i="12" s="1"/>
  <c r="J57" i="12" s="1" a="1"/>
  <c r="J57" i="12" s="1"/>
  <c r="W124" i="4"/>
  <c r="B63" i="12" s="1"/>
  <c r="I63" i="12" s="1"/>
  <c r="J63" i="12" s="1" a="1"/>
  <c r="J63" i="12" s="1"/>
  <c r="W125" i="4"/>
  <c r="B66" i="12" s="1"/>
  <c r="I66" i="12" s="1"/>
  <c r="J66" i="12" s="1" a="1"/>
  <c r="J66" i="12" s="1"/>
  <c r="W126" i="4"/>
  <c r="N25" i="12" s="1"/>
  <c r="U25" i="12" s="1"/>
  <c r="V25" i="12" s="1" a="1"/>
  <c r="V25" i="12" s="1"/>
  <c r="W2" i="4"/>
  <c r="B18" i="12" s="1"/>
  <c r="I18" i="12" s="1"/>
  <c r="J18" i="12" s="1" a="1"/>
  <c r="J18" i="12" s="1"/>
  <c r="A21" i="4"/>
  <c r="W21" i="4" s="1"/>
  <c r="B22" i="12" s="1"/>
  <c r="I22" i="12" s="1"/>
  <c r="J22" i="12" s="1" a="1"/>
  <c r="J22" i="12" s="1"/>
  <c r="B2" i="3"/>
  <c r="C2" i="3"/>
  <c r="D2" i="3"/>
  <c r="A2" i="3"/>
  <c r="AG26" i="12" l="1"/>
  <c r="AH26" i="12" s="1" a="1"/>
  <c r="AH26" i="12" s="1"/>
  <c r="W18" i="12" a="1"/>
  <c r="W18" i="12" s="1"/>
  <c r="K18" i="12" a="1"/>
  <c r="K18" i="12" s="1"/>
  <c r="W31" i="12" l="1" a="1"/>
  <c r="W31" i="12" s="1"/>
  <c r="W19" i="12" a="1"/>
  <c r="W19" i="12" s="1"/>
  <c r="W23" i="12" a="1"/>
  <c r="W23" i="12" s="1"/>
  <c r="W30" i="12" a="1"/>
  <c r="W30" i="12" s="1"/>
  <c r="W32" i="12" a="1"/>
  <c r="W32" i="12" s="1"/>
  <c r="W20" i="12" a="1"/>
  <c r="W20" i="12" s="1"/>
  <c r="W26" i="12" a="1"/>
  <c r="W26" i="12" s="1"/>
  <c r="W24" i="12" a="1"/>
  <c r="W24" i="12" s="1"/>
  <c r="W33" i="12" a="1"/>
  <c r="W33" i="12" s="1"/>
  <c r="W21" i="12" a="1"/>
  <c r="W21" i="12" s="1"/>
  <c r="W27" i="12" a="1"/>
  <c r="W27" i="12" s="1"/>
  <c r="W28" i="12" a="1"/>
  <c r="W28" i="12" s="1"/>
  <c r="W25" i="12" a="1"/>
  <c r="W25" i="12" s="1"/>
  <c r="W22" i="12" a="1"/>
  <c r="W22" i="12" s="1"/>
  <c r="W29" i="12" a="1"/>
  <c r="W29" i="12" s="1"/>
  <c r="K94" i="12" a="1"/>
  <c r="K94" i="12" s="1"/>
  <c r="K79" i="12" a="1"/>
  <c r="K79" i="12" s="1"/>
  <c r="K80" i="12" a="1"/>
  <c r="K80" i="12" s="1"/>
  <c r="K20" i="12" a="1"/>
  <c r="K20" i="12" s="1"/>
  <c r="K67" i="12" a="1"/>
  <c r="K67" i="12" s="1"/>
  <c r="K84" i="12" a="1"/>
  <c r="K84" i="12" s="1"/>
  <c r="K63" i="12" a="1"/>
  <c r="K63" i="12" s="1"/>
  <c r="K74" i="12" a="1"/>
  <c r="K74" i="12" s="1"/>
  <c r="K92" i="12" a="1"/>
  <c r="K92" i="12" s="1"/>
  <c r="K62" i="12" a="1"/>
  <c r="K62" i="12" s="1"/>
  <c r="K75" i="12" a="1"/>
  <c r="K75" i="12" s="1"/>
  <c r="K83" i="12" a="1"/>
  <c r="K83" i="12" s="1"/>
  <c r="K89" i="12" a="1"/>
  <c r="K89" i="12" s="1"/>
  <c r="K91" i="12" a="1"/>
  <c r="K91" i="12" s="1"/>
  <c r="K78" i="12" a="1"/>
  <c r="K78" i="12" s="1"/>
  <c r="K73" i="12" a="1"/>
  <c r="K73" i="12" s="1"/>
  <c r="K85" i="12" a="1"/>
  <c r="K85" i="12" s="1"/>
  <c r="K77" i="12" a="1"/>
  <c r="K77" i="12" s="1"/>
  <c r="K68" i="12" a="1"/>
  <c r="K68" i="12" s="1"/>
  <c r="K81" i="12" a="1"/>
  <c r="K81" i="12" s="1"/>
  <c r="K65" i="12" a="1"/>
  <c r="K65" i="12" s="1"/>
  <c r="K72" i="12" a="1"/>
  <c r="K72" i="12" s="1"/>
  <c r="K93" i="12" a="1"/>
  <c r="K93" i="12" s="1"/>
  <c r="K90" i="12" a="1"/>
  <c r="K90" i="12" s="1"/>
  <c r="K76" i="12" a="1"/>
  <c r="K76" i="12" s="1"/>
  <c r="K61" i="12" a="1"/>
  <c r="K61" i="12" s="1"/>
  <c r="K70" i="12" a="1"/>
  <c r="K70" i="12" s="1"/>
  <c r="K69" i="12" a="1"/>
  <c r="K69" i="12" s="1"/>
  <c r="K82" i="12" a="1"/>
  <c r="K82" i="12" s="1"/>
  <c r="K95" i="12" a="1"/>
  <c r="K95" i="12" s="1"/>
  <c r="K86" i="12" a="1"/>
  <c r="K86" i="12" s="1"/>
  <c r="K87" i="12" a="1"/>
  <c r="K87" i="12" s="1"/>
  <c r="K88" i="12" a="1"/>
  <c r="K88" i="12" s="1"/>
  <c r="K66" i="12" a="1"/>
  <c r="K66" i="12" s="1"/>
  <c r="K64" i="12" a="1"/>
  <c r="K64" i="12" s="1"/>
  <c r="K71" i="12" a="1"/>
  <c r="K71" i="12" s="1"/>
  <c r="K29" i="12" a="1"/>
  <c r="K29" i="12" s="1"/>
  <c r="K35" i="12" a="1"/>
  <c r="K35" i="12" s="1"/>
  <c r="K45" i="12" a="1"/>
  <c r="K45" i="12" s="1"/>
  <c r="K24" i="12" a="1"/>
  <c r="K24" i="12" s="1"/>
  <c r="K32" i="12" a="1"/>
  <c r="K32" i="12" s="1"/>
  <c r="K40" i="12" a="1"/>
  <c r="K40" i="12" s="1"/>
  <c r="K49" i="12" a="1"/>
  <c r="K49" i="12" s="1"/>
  <c r="K44" i="12" a="1"/>
  <c r="K44" i="12" s="1"/>
  <c r="K25" i="12" a="1"/>
  <c r="K25" i="12" s="1"/>
  <c r="K41" i="12" a="1"/>
  <c r="K41" i="12" s="1"/>
  <c r="K58" i="12" a="1"/>
  <c r="K58" i="12" s="1"/>
  <c r="K47" i="12" a="1"/>
  <c r="K47" i="12" s="1"/>
  <c r="K46" i="12" a="1"/>
  <c r="K46" i="12" s="1"/>
  <c r="K22" i="12" a="1"/>
  <c r="K22" i="12" s="1"/>
  <c r="K26" i="12" a="1"/>
  <c r="K26" i="12" s="1"/>
  <c r="K51" i="12" a="1"/>
  <c r="K51" i="12" s="1"/>
  <c r="K43" i="12" a="1"/>
  <c r="K43" i="12" s="1"/>
  <c r="K53" i="12" a="1"/>
  <c r="K53" i="12" s="1"/>
  <c r="K31" i="12" a="1"/>
  <c r="K31" i="12" s="1"/>
  <c r="K50" i="12" a="1"/>
  <c r="K50" i="12" s="1"/>
  <c r="K33" i="12" a="1"/>
  <c r="K33" i="12" s="1"/>
  <c r="K21" i="12" a="1"/>
  <c r="K21" i="12" s="1"/>
  <c r="K48" i="12" a="1"/>
  <c r="K48" i="12" s="1"/>
  <c r="K55" i="12" a="1"/>
  <c r="K55" i="12" s="1"/>
  <c r="K19" i="12" a="1"/>
  <c r="K19" i="12" s="1"/>
  <c r="K38" i="12" a="1"/>
  <c r="K38" i="12" s="1"/>
  <c r="K37" i="12" a="1"/>
  <c r="K37" i="12" s="1"/>
  <c r="K60" i="12" a="1"/>
  <c r="K60" i="12" s="1"/>
  <c r="K52" i="12" a="1"/>
  <c r="K52" i="12" s="1"/>
  <c r="K30" i="12" a="1"/>
  <c r="K30" i="12" s="1"/>
  <c r="K56" i="12" a="1"/>
  <c r="K56" i="12" s="1"/>
  <c r="K42" i="12" a="1"/>
  <c r="K42" i="12" s="1"/>
  <c r="K23" i="12" a="1"/>
  <c r="K23" i="12" s="1"/>
  <c r="K36" i="12" a="1"/>
  <c r="K36" i="12" s="1"/>
  <c r="K54" i="12" a="1"/>
  <c r="K54" i="12" s="1"/>
  <c r="K34" i="12" a="1"/>
  <c r="K34" i="12" s="1"/>
  <c r="K28" i="12" a="1"/>
  <c r="K28" i="12" s="1"/>
  <c r="K39" i="12" a="1"/>
  <c r="K39" i="12" s="1"/>
  <c r="K57" i="12" a="1"/>
  <c r="K57" i="12" s="1"/>
  <c r="K59" i="12" a="1"/>
  <c r="K59" i="12" s="1"/>
  <c r="K27" i="12" a="1"/>
  <c r="K27" i="12" s="1"/>
  <c r="AG22" i="12"/>
  <c r="AH22" i="12" s="1" a="1"/>
  <c r="AH22" i="12" s="1"/>
  <c r="AG18" i="12"/>
  <c r="AH18" i="12" s="1" a="1"/>
  <c r="AH18" i="12" s="1"/>
  <c r="AG30" i="12"/>
  <c r="AH30" i="12" s="1" a="1"/>
  <c r="AH30" i="12" s="1"/>
  <c r="AI30" i="12" l="1" a="1"/>
  <c r="AI30" i="12" s="1"/>
  <c r="AI20" i="12" a="1"/>
  <c r="AI20" i="12" s="1"/>
  <c r="AI24" i="12" a="1"/>
  <c r="AI24" i="12" s="1"/>
  <c r="AI19" i="12" a="1"/>
  <c r="AI19" i="12" s="1"/>
  <c r="AI29" i="12" a="1"/>
  <c r="AI29" i="12" s="1"/>
  <c r="AI23" i="12" a="1"/>
  <c r="AI23" i="12" s="1"/>
  <c r="AI25" i="12" a="1"/>
  <c r="AI25" i="12" s="1"/>
  <c r="AI27" i="12" a="1"/>
  <c r="AI27" i="12" s="1"/>
  <c r="AI21" i="12" a="1"/>
  <c r="AI21" i="12" s="1"/>
  <c r="AI28" i="12" a="1"/>
  <c r="AI28" i="12" s="1"/>
  <c r="AI22" i="12" a="1"/>
  <c r="AI22" i="12" s="1"/>
  <c r="AI26" i="12" a="1"/>
  <c r="AI26" i="12" s="1"/>
  <c r="AI18" i="12" a="1"/>
  <c r="AI18" i="12" s="1"/>
  <c r="AI33" i="12" a="1"/>
  <c r="AI33" i="12" s="1"/>
  <c r="AI35" i="12" a="1"/>
  <c r="AI35" i="12" s="1"/>
  <c r="AI43" i="12" a="1"/>
  <c r="AI43" i="12" s="1"/>
  <c r="AI41" i="12" a="1"/>
  <c r="AI41" i="12" s="1"/>
  <c r="AI36" i="12" a="1"/>
  <c r="AI36" i="12" s="1"/>
  <c r="AI47" i="12" a="1"/>
  <c r="AI47" i="12" s="1"/>
  <c r="AI46" i="12" a="1"/>
  <c r="AI46" i="12" s="1"/>
  <c r="AI44" i="12" a="1"/>
  <c r="AI44" i="12" s="1"/>
  <c r="AI40" i="12" a="1"/>
  <c r="AI40" i="12" s="1"/>
  <c r="AI31" i="12" a="1"/>
  <c r="AI31" i="12" s="1"/>
  <c r="AI32" i="12" a="1"/>
  <c r="AI32" i="12" s="1"/>
  <c r="AI45" i="12" a="1"/>
  <c r="AI45" i="12" s="1"/>
  <c r="AI39" i="12" a="1"/>
  <c r="AI39" i="12" s="1"/>
  <c r="AI38" i="12" a="1"/>
  <c r="AI38" i="12" s="1"/>
  <c r="AI42" i="12" a="1"/>
  <c r="AI42" i="12" s="1"/>
  <c r="AI48" i="12" a="1"/>
  <c r="AI48" i="12" s="1"/>
  <c r="AI34" i="12" a="1"/>
  <c r="AI34" i="12" s="1"/>
  <c r="AI37" i="12" a="1"/>
  <c r="AI37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4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5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6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7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8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<sst xmlns="http://schemas.openxmlformats.org/spreadsheetml/2006/main" count="2084" uniqueCount="1107">
  <si>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</si>
  <si>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</si>
  <si>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</si>
  <si>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</si>
  <si>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</si>
  <si>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</si>
  <si>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</si>
  <si>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</si>
  <si>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</si>
  <si>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</si>
  <si>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</si>
  <si>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</si>
  <si>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</si>
  <si>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</si>
  <si>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</si>
  <si>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</si>
  <si>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</si>
  <si>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</si>
  <si>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</si>
  <si>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</si>
  <si>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</si>
  <si>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</si>
  <si>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</si>
  <si>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</si>
  <si>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</si>
  <si>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</si>
  <si>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</si>
  <si>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</si>
  <si>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</si>
  <si>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</si>
  <si>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</si>
  <si>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</si>
  <si>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</si>
  <si>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Total</t>
  </si>
  <si>
    <t>Category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</si>
  <si>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</si>
  <si>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</si>
  <si>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</si>
  <si>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</si>
  <si>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</si>
  <si>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</si>
  <si>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</si>
  <si>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</si>
  <si>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</si>
  <si>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</si>
  <si>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null</t>
  </si>
  <si>
    <t>00:42:09.8000000</t>
  </si>
  <si>
    <t>12:40:25 AM</t>
  </si>
  <si>
    <t>00:43:21.7000000</t>
  </si>
  <si>
    <t>00:38:36.1000000</t>
  </si>
  <si>
    <t>00:39:15.6000000</t>
  </si>
  <si>
    <t>00:40:16.9000000</t>
  </si>
  <si>
    <t>00:43:08.6000000</t>
  </si>
  <si>
    <t>02:41:17.2000000</t>
  </si>
  <si>
    <t>12:41:10 AM</t>
  </si>
  <si>
    <t>00:31:57.3000000</t>
  </si>
  <si>
    <t>00:34:38.3000000</t>
  </si>
  <si>
    <t>00:36:59.8000000</t>
  </si>
  <si>
    <t>00:39:26.4000000</t>
  </si>
  <si>
    <t>00:41:01.7000000</t>
  </si>
  <si>
    <t>00:37:41.2000000</t>
  </si>
  <si>
    <t>00:40:20.5000000</t>
  </si>
  <si>
    <t>04:22:05.2000000</t>
  </si>
  <si>
    <t>00:39:26.7000000</t>
  </si>
  <si>
    <t>12:42:59 AM</t>
  </si>
  <si>
    <t>01:30:44.6000000</t>
  </si>
  <si>
    <t>00:46:09.1000000</t>
  </si>
  <si>
    <t>04:20:29.4000000</t>
  </si>
  <si>
    <t>12:35:50 AM</t>
  </si>
  <si>
    <t>00:42:27.8000000</t>
  </si>
  <si>
    <t>01:18:17.8000000</t>
  </si>
  <si>
    <t>00:32:49.4000000</t>
  </si>
  <si>
    <t>00:33:29.3000000</t>
  </si>
  <si>
    <t>00:35:01.7000000</t>
  </si>
  <si>
    <t>00:36:51.7000000</t>
  </si>
  <si>
    <t>02:18:12.1000000</t>
  </si>
  <si>
    <t>00:36:24.7000000</t>
  </si>
  <si>
    <t>12:39:03 AM</t>
  </si>
  <si>
    <t>00:46:10.2000000</t>
  </si>
  <si>
    <t>02:01:37.9000000</t>
  </si>
  <si>
    <t>00:39:32.1000000</t>
  </si>
  <si>
    <t>00:42:11.3000000</t>
  </si>
  <si>
    <t>00:44:22.5000000</t>
  </si>
  <si>
    <t>02:06:05.9000000</t>
  </si>
  <si>
    <t>00:42:02.1000000</t>
  </si>
  <si>
    <t>00:43:39.5000000</t>
  </si>
  <si>
    <t>00:45:10.1000000</t>
  </si>
  <si>
    <t>02:10:51.7000000</t>
  </si>
  <si>
    <t>00:43:17.1000000</t>
  </si>
  <si>
    <t>00:45:21.5000000</t>
  </si>
  <si>
    <t>00:48:07.7000000</t>
  </si>
  <si>
    <t>02:16:46.3000000</t>
  </si>
  <si>
    <t>00:57:03.5000000</t>
  </si>
  <si>
    <t>12:58:21 AM</t>
  </si>
  <si>
    <t>01:03:12.8000000</t>
  </si>
  <si>
    <t>02:58:37.3000000</t>
  </si>
  <si>
    <t>A Grade Men</t>
  </si>
  <si>
    <t>00:27:05.8000000</t>
  </si>
  <si>
    <t>00:28:22.8000000</t>
  </si>
  <si>
    <t>00:29:13.8000000</t>
  </si>
  <si>
    <t>00:30:15.1000000</t>
  </si>
  <si>
    <t>00:31:34.7000000</t>
  </si>
  <si>
    <t>00:34:54.3000000</t>
  </si>
  <si>
    <t>12:34:38 AM</t>
  </si>
  <si>
    <t>00:30:52.4000000</t>
  </si>
  <si>
    <t>04:06:56.9000000</t>
  </si>
  <si>
    <t>12:27:44 AM</t>
  </si>
  <si>
    <t>00:28:55.8000000</t>
  </si>
  <si>
    <t>00:29:54.5000000</t>
  </si>
  <si>
    <t>00:31:20.6000000</t>
  </si>
  <si>
    <t>00:33:26.3000000</t>
  </si>
  <si>
    <t>00:33:26.8000000</t>
  </si>
  <si>
    <t>00:34:38.8000000</t>
  </si>
  <si>
    <t>12:32:43 AM</t>
  </si>
  <si>
    <t>04:12:09.8000000</t>
  </si>
  <si>
    <t>12:31:40 AM</t>
  </si>
  <si>
    <t>00:32:15.9000000</t>
  </si>
  <si>
    <t>12:32:38 AM</t>
  </si>
  <si>
    <t>00:34:16.6000000</t>
  </si>
  <si>
    <t>00:34:50.2000000</t>
  </si>
  <si>
    <t>00:36:33.5000000</t>
  </si>
  <si>
    <t>00:37:48.4000000</t>
  </si>
  <si>
    <t>04:00:02.6000000</t>
  </si>
  <si>
    <t>00:31:15.6000000</t>
  </si>
  <si>
    <t>00:32:36.3000000</t>
  </si>
  <si>
    <t>00:33:18.5000000</t>
  </si>
  <si>
    <t>00:35:00.6000000</t>
  </si>
  <si>
    <t>00:36:33.4000000</t>
  </si>
  <si>
    <t>00:37:05.7000000</t>
  </si>
  <si>
    <t>00:37:35.8000000</t>
  </si>
  <si>
    <t>04:03:25.9000000</t>
  </si>
  <si>
    <t>00:33:18.9000000</t>
  </si>
  <si>
    <t>00:33:55.8000000</t>
  </si>
  <si>
    <t>00:34:15.2000000</t>
  </si>
  <si>
    <t>12:34:54 AM</t>
  </si>
  <si>
    <t>12:36:03 AM</t>
  </si>
  <si>
    <t>00:35:04.2000000</t>
  </si>
  <si>
    <t>00:36:20.4000000</t>
  </si>
  <si>
    <t>04:03:51.5000000</t>
  </si>
  <si>
    <t>00:31:03.9000000</t>
  </si>
  <si>
    <t>00:32:38.8000000</t>
  </si>
  <si>
    <t>00:34:09.3000000</t>
  </si>
  <si>
    <t>00:35:08.8000000</t>
  </si>
  <si>
    <t>00:35:59.1000000</t>
  </si>
  <si>
    <t>00:37:25.3000000</t>
  </si>
  <si>
    <t>00:41:30.6000000</t>
  </si>
  <si>
    <t>04:07:55.8000000</t>
  </si>
  <si>
    <t>00:32:44.3000000</t>
  </si>
  <si>
    <t>00:33:23.1000000</t>
  </si>
  <si>
    <t>00:35:21.8000000</t>
  </si>
  <si>
    <t>00:36:51.6000000</t>
  </si>
  <si>
    <t>00:35:27.3000000</t>
  </si>
  <si>
    <t>00:36:51.2000000</t>
  </si>
  <si>
    <t>00:37:42.6000000</t>
  </si>
  <si>
    <t>04:08:21.9000000</t>
  </si>
  <si>
    <t>12:31:25 AM</t>
  </si>
  <si>
    <t>00:33:41.6000000</t>
  </si>
  <si>
    <t>00:37:21.9000000</t>
  </si>
  <si>
    <t>00:37:19.1000000</t>
  </si>
  <si>
    <t>00:40:24.8000000</t>
  </si>
  <si>
    <t>00:38:57.7000000</t>
  </si>
  <si>
    <t>03:39:10.1000000</t>
  </si>
  <si>
    <t>00:32:42.2000000</t>
  </si>
  <si>
    <t>12:33:40 AM</t>
  </si>
  <si>
    <t>00:35:04.9000000</t>
  </si>
  <si>
    <t>00:36:33.9000000</t>
  </si>
  <si>
    <t>00:44:08.3000000</t>
  </si>
  <si>
    <t>00:44:27.2000000</t>
  </si>
  <si>
    <t>03:46:36.5000000</t>
  </si>
  <si>
    <t>00:37:36.3000000</t>
  </si>
  <si>
    <t>00:29:59.8000000</t>
  </si>
  <si>
    <t>00:29:46.1000000</t>
  </si>
  <si>
    <t>01:37:22.2000000</t>
  </si>
  <si>
    <t>B Grade Men</t>
  </si>
  <si>
    <t>00:32:42.9000000</t>
  </si>
  <si>
    <t>00:32:15.1000000</t>
  </si>
  <si>
    <t>00:33:08.5000000</t>
  </si>
  <si>
    <t>00:34:15.7000000</t>
  </si>
  <si>
    <t>12:35:24 AM</t>
  </si>
  <si>
    <t>00:37:00.2000000</t>
  </si>
  <si>
    <t>00:37:55.5000000</t>
  </si>
  <si>
    <t>04:02:41.9000000</t>
  </si>
  <si>
    <t>00:33:35.7000000</t>
  </si>
  <si>
    <t>00:34:08.4000000</t>
  </si>
  <si>
    <t>00:34:48.1000000</t>
  </si>
  <si>
    <t>12:35:35 AM</t>
  </si>
  <si>
    <t>00:35:14.8000000</t>
  </si>
  <si>
    <t>00:34:55.4000000</t>
  </si>
  <si>
    <t>00:36:19.4000000</t>
  </si>
  <si>
    <t>04:04:36.8000000</t>
  </si>
  <si>
    <t>00:36:01.1000000</t>
  </si>
  <si>
    <t>12:34:10 AM</t>
  </si>
  <si>
    <t>00:34:24.8000000</t>
  </si>
  <si>
    <t>00:34:16.7000000</t>
  </si>
  <si>
    <t>00:34:39.4000000</t>
  </si>
  <si>
    <t>00:35:25.8000000</t>
  </si>
  <si>
    <t>00:36:20.1000000</t>
  </si>
  <si>
    <t>04:05:17.9000000</t>
  </si>
  <si>
    <t>00:35:24.8000000</t>
  </si>
  <si>
    <t>00:34:47.2000000</t>
  </si>
  <si>
    <t>00:36:00.5000000</t>
  </si>
  <si>
    <t>00:36:09.1000000</t>
  </si>
  <si>
    <t>00:36:33.8000000</t>
  </si>
  <si>
    <t>00:37:35.7000000</t>
  </si>
  <si>
    <t>04:14:12.3000000</t>
  </si>
  <si>
    <t>12:33:39 AM</t>
  </si>
  <si>
    <t>00:34:30.2000000</t>
  </si>
  <si>
    <t>00:35:09.2000000</t>
  </si>
  <si>
    <t>00:37:44.2000000</t>
  </si>
  <si>
    <t>00:38:39.6000000</t>
  </si>
  <si>
    <t>00:38:52.9000000</t>
  </si>
  <si>
    <t>00:41:13.7000000</t>
  </si>
  <si>
    <t>04:19:48.8000000</t>
  </si>
  <si>
    <t>00:35:43.9000000</t>
  </si>
  <si>
    <t>00:35:56.7000000</t>
  </si>
  <si>
    <t>00:36:00.4000000</t>
  </si>
  <si>
    <t>00:36:12.8000000</t>
  </si>
  <si>
    <t>00:37:25.7000000</t>
  </si>
  <si>
    <t>00:38:33.7000000</t>
  </si>
  <si>
    <t>04:20:18.2000000</t>
  </si>
  <si>
    <t>00:36:04.4000000</t>
  </si>
  <si>
    <t>00:36:11.9000000</t>
  </si>
  <si>
    <t>00:37:34.7000000</t>
  </si>
  <si>
    <t>00:39:29.4000000</t>
  </si>
  <si>
    <t>00:37:40.7000000</t>
  </si>
  <si>
    <t>00:37:35.6000000</t>
  </si>
  <si>
    <t>00:37:26.1000000</t>
  </si>
  <si>
    <t>04:22:02.8000000</t>
  </si>
  <si>
    <t>00:33:31.4000000</t>
  </si>
  <si>
    <t>00:34:10.1000000</t>
  </si>
  <si>
    <t>00:35:39.9000000</t>
  </si>
  <si>
    <t>12:37:41 AM</t>
  </si>
  <si>
    <t>00:40:49.5000000</t>
  </si>
  <si>
    <t>00:41:16.2000000</t>
  </si>
  <si>
    <t>00:41:17.2000000</t>
  </si>
  <si>
    <t>04:24:25.3000000</t>
  </si>
  <si>
    <t>00:35:19.4000000</t>
  </si>
  <si>
    <t>00:34:53.8000000</t>
  </si>
  <si>
    <t>00:36:51.8000000</t>
  </si>
  <si>
    <t>00:37:22.7000000</t>
  </si>
  <si>
    <t>00:38:58.9000000</t>
  </si>
  <si>
    <t>00:39:51.1000000</t>
  </si>
  <si>
    <t>00:41:36.7000000</t>
  </si>
  <si>
    <t>04:24:54.4000000</t>
  </si>
  <si>
    <t>00:35:14.5000000</t>
  </si>
  <si>
    <t>00:35:04.6000000</t>
  </si>
  <si>
    <t>00:37:45.5000000</t>
  </si>
  <si>
    <t>00:38:58.2000000</t>
  </si>
  <si>
    <t>00:39:33.8000000</t>
  </si>
  <si>
    <t>00:43:33.7000000</t>
  </si>
  <si>
    <t>00:44:00.7000000</t>
  </si>
  <si>
    <t>4:34:11 AM</t>
  </si>
  <si>
    <t>00:33:36.1000000</t>
  </si>
  <si>
    <t>00:34:14.7000000</t>
  </si>
  <si>
    <t>00:35:53.1000000</t>
  </si>
  <si>
    <t>00:49:13.1000000</t>
  </si>
  <si>
    <t>00:41:24.8000000</t>
  </si>
  <si>
    <t>00:40:43.1000000</t>
  </si>
  <si>
    <t>00:47:21.3000000</t>
  </si>
  <si>
    <t>04:42:26.2000000</t>
  </si>
  <si>
    <t>00:35:24.3000000</t>
  </si>
  <si>
    <t>00:34:33.4000000</t>
  </si>
  <si>
    <t>00:41:23.2000000</t>
  </si>
  <si>
    <t>00:39:35.5000000</t>
  </si>
  <si>
    <t>00:40:11.5000000</t>
  </si>
  <si>
    <t>00:40:07.7000000</t>
  </si>
  <si>
    <t>03:51:15.6000000</t>
  </si>
  <si>
    <t>00:34:56.1000000</t>
  </si>
  <si>
    <t>00:35:32.7000000</t>
  </si>
  <si>
    <t>00:38:25.9000000</t>
  </si>
  <si>
    <t>00:39:53.3000000</t>
  </si>
  <si>
    <t>00:40:03.6000000</t>
  </si>
  <si>
    <t>00:43:48.4000000</t>
  </si>
  <si>
    <t>3:52:40 AM</t>
  </si>
  <si>
    <t>00:34:24.7000000</t>
  </si>
  <si>
    <t>00:36:07.3000000</t>
  </si>
  <si>
    <t>12:43:23 AM</t>
  </si>
  <si>
    <t>00:39:53.5000000</t>
  </si>
  <si>
    <t>00:40:20.3000000</t>
  </si>
  <si>
    <t>00:44:06.9000000</t>
  </si>
  <si>
    <t>03:58:15.7000000</t>
  </si>
  <si>
    <t>00:35:48.4000000</t>
  </si>
  <si>
    <t>12:36:36 AM</t>
  </si>
  <si>
    <t>00:39:50.9000000</t>
  </si>
  <si>
    <t>00:40:37.1000000</t>
  </si>
  <si>
    <t>00:43:51.9000000</t>
  </si>
  <si>
    <t>00:47:31.1000000</t>
  </si>
  <si>
    <t>04:04:15.4000000</t>
  </si>
  <si>
    <t>00:36:58.5000000</t>
  </si>
  <si>
    <t>00:38:42.5000000</t>
  </si>
  <si>
    <t>00:42:50.9000000</t>
  </si>
  <si>
    <t>00:44:33.1000000</t>
  </si>
  <si>
    <t>00:43:29.5000000</t>
  </si>
  <si>
    <t>03:26:34.5000000</t>
  </si>
  <si>
    <t>00:37:41.5000000</t>
  </si>
  <si>
    <t>00:39:22.3000000</t>
  </si>
  <si>
    <t>00:41:00.6000000</t>
  </si>
  <si>
    <t>00:44:25.5000000</t>
  </si>
  <si>
    <t>01:01:50.6000000</t>
  </si>
  <si>
    <t>03:44:20.5000000</t>
  </si>
  <si>
    <t>00:37:30.1000000</t>
  </si>
  <si>
    <t>00:34:57.3000000</t>
  </si>
  <si>
    <t>00:34:43.1000000</t>
  </si>
  <si>
    <t>00:25:25.2000000</t>
  </si>
  <si>
    <t>02:12:35.7000000</t>
  </si>
  <si>
    <t>00:33:32.6000000</t>
  </si>
  <si>
    <t>12:35:26 AM</t>
  </si>
  <si>
    <t>00:36:07.7000000</t>
  </si>
  <si>
    <t>02:19:44.3000000</t>
  </si>
  <si>
    <t>00:40:41.4000000</t>
  </si>
  <si>
    <t>00:46:14.8000000</t>
  </si>
  <si>
    <t>01:04:46.7000000</t>
  </si>
  <si>
    <t>00:54:34.9000000</t>
  </si>
  <si>
    <t>03:26:17.8000000</t>
  </si>
  <si>
    <t>C Grade Men</t>
  </si>
  <si>
    <t>00:35:28.5000000</t>
  </si>
  <si>
    <t>00:33:40.6000000</t>
  </si>
  <si>
    <t>00:38:20.1000000</t>
  </si>
  <si>
    <t>00:39:28.1000000</t>
  </si>
  <si>
    <t>00:38:35.4000000</t>
  </si>
  <si>
    <t>00:41:15.7000000</t>
  </si>
  <si>
    <t>4:23:40 AM</t>
  </si>
  <si>
    <t>00:39:08.5000000</t>
  </si>
  <si>
    <t>00:37:37.5000000</t>
  </si>
  <si>
    <t>00:36:24.8000000</t>
  </si>
  <si>
    <t>00:36:20.7000000</t>
  </si>
  <si>
    <t>00:37:28.5000000</t>
  </si>
  <si>
    <t>00:38:48.8000000</t>
  </si>
  <si>
    <t>00:41:28.5000000</t>
  </si>
  <si>
    <t>04:27:17.3000000</t>
  </si>
  <si>
    <t>00:35:22.2000000</t>
  </si>
  <si>
    <t>00:36:22.4000000</t>
  </si>
  <si>
    <t>12:38:58 AM</t>
  </si>
  <si>
    <t>00:38:04.4000000</t>
  </si>
  <si>
    <t>00:40:35.4000000</t>
  </si>
  <si>
    <t>00:45:17.1000000</t>
  </si>
  <si>
    <t>4:32:21 AM</t>
  </si>
  <si>
    <t>00:35:55.3000000</t>
  </si>
  <si>
    <t>00:40:25.6000000</t>
  </si>
  <si>
    <t>00:39:23.6000000</t>
  </si>
  <si>
    <t>00:40:37.6000000</t>
  </si>
  <si>
    <t>00:40:56.6000000</t>
  </si>
  <si>
    <t>03:53:52.5000000</t>
  </si>
  <si>
    <t>00:37:08.7000000</t>
  </si>
  <si>
    <t>00:35:18.6000000</t>
  </si>
  <si>
    <t>12:37:40 AM</t>
  </si>
  <si>
    <t>00:38:43.5000000</t>
  </si>
  <si>
    <t>00:40:05.9000000</t>
  </si>
  <si>
    <t>00:45:41.7000000</t>
  </si>
  <si>
    <t>03:54:38.4000000</t>
  </si>
  <si>
    <t>12:39:04 AM</t>
  </si>
  <si>
    <t>00:37:41.3000000</t>
  </si>
  <si>
    <t>12:41:52 AM</t>
  </si>
  <si>
    <t>00:44:00.9000000</t>
  </si>
  <si>
    <t>03:57:42.6000000</t>
  </si>
  <si>
    <t>00:35:30.2000000</t>
  </si>
  <si>
    <t>00:37:31.8000000</t>
  </si>
  <si>
    <t>00:39:12.6000000</t>
  </si>
  <si>
    <t>00:42:21.8000000</t>
  </si>
  <si>
    <t>00:43:48.3000000</t>
  </si>
  <si>
    <t>03:59:00.1000000</t>
  </si>
  <si>
    <t>00:36:23.4000000</t>
  </si>
  <si>
    <t>00:38:15.9000000</t>
  </si>
  <si>
    <t>12:41:49 AM</t>
  </si>
  <si>
    <t>00:42:48.5000000</t>
  </si>
  <si>
    <t>00:44:48.5000000</t>
  </si>
  <si>
    <t>04:01:27.2000000</t>
  </si>
  <si>
    <t>00:40:53.8000000</t>
  </si>
  <si>
    <t>00:36:43.8000000</t>
  </si>
  <si>
    <t>00:39:13.2000000</t>
  </si>
  <si>
    <t>00:40:43.3000000</t>
  </si>
  <si>
    <t>00:43:19.8000000</t>
  </si>
  <si>
    <t>00:45:25.1000000</t>
  </si>
  <si>
    <t>12:46:02 AM</t>
  </si>
  <si>
    <t>04:11:27.2000000</t>
  </si>
  <si>
    <t>12:39:46 AM</t>
  </si>
  <si>
    <t>00:41:22.6000000</t>
  </si>
  <si>
    <t>00:44:30.7000000</t>
  </si>
  <si>
    <t>00:46:48.9000000</t>
  </si>
  <si>
    <t>00:45:51.6000000</t>
  </si>
  <si>
    <t>04:21:41.5000000</t>
  </si>
  <si>
    <t>00:40:32.4000000</t>
  </si>
  <si>
    <t>12:40:56 AM</t>
  </si>
  <si>
    <t>00:44:14.2000000</t>
  </si>
  <si>
    <t>00:42:57.6000000</t>
  </si>
  <si>
    <t>00:45:39.2000000</t>
  </si>
  <si>
    <t>00:47:50.5000000</t>
  </si>
  <si>
    <t>04:22:09.9000000</t>
  </si>
  <si>
    <t>00:39:50.6000000</t>
  </si>
  <si>
    <t>00:40:36.9000000</t>
  </si>
  <si>
    <t>00:41:18.6000000</t>
  </si>
  <si>
    <t>00:46:48.7000000</t>
  </si>
  <si>
    <t>00:46:55.3000000</t>
  </si>
  <si>
    <t>00:50:48.5000000</t>
  </si>
  <si>
    <t>04:26:18.6000000</t>
  </si>
  <si>
    <t>12:43:11 AM</t>
  </si>
  <si>
    <t>00:43:41.3000000</t>
  </si>
  <si>
    <t>00:46:27.7000000</t>
  </si>
  <si>
    <t>00:45:30.1000000</t>
  </si>
  <si>
    <t>00:49:18.6000000</t>
  </si>
  <si>
    <t>04:31:48.2000000</t>
  </si>
  <si>
    <t>00:36:08.7000000</t>
  </si>
  <si>
    <t>00:38:09.6000000</t>
  </si>
  <si>
    <t>00:40:15.8000000</t>
  </si>
  <si>
    <t>12:43:50 AM</t>
  </si>
  <si>
    <t>03:16:12.5000000</t>
  </si>
  <si>
    <t>12:39:18 AM</t>
  </si>
  <si>
    <t>00:40:47.3000000</t>
  </si>
  <si>
    <t>00:41:28.9000000</t>
  </si>
  <si>
    <t>00:45:50.7000000</t>
  </si>
  <si>
    <t>12:40:34 AM</t>
  </si>
  <si>
    <t>03:27:58.9000000</t>
  </si>
  <si>
    <t>00:38:22.8000000</t>
  </si>
  <si>
    <t>00:39:46.4000000</t>
  </si>
  <si>
    <t>00:43:09.5000000</t>
  </si>
  <si>
    <t>00:44:20.2000000</t>
  </si>
  <si>
    <t>00:42:54.3000000</t>
  </si>
  <si>
    <t>03:28:33.2000000</t>
  </si>
  <si>
    <t>00:37:32.2000000</t>
  </si>
  <si>
    <t>00:39:18.3000000</t>
  </si>
  <si>
    <t>12:40:52 AM</t>
  </si>
  <si>
    <t>00:48:51.3000000</t>
  </si>
  <si>
    <t>00:43:28.1000000</t>
  </si>
  <si>
    <t>03:30:01.9000000</t>
  </si>
  <si>
    <t>12:41:00 AM</t>
  </si>
  <si>
    <t>00:45:54.4000000</t>
  </si>
  <si>
    <t>00:44:37.2000000</t>
  </si>
  <si>
    <t>00:48:19.3000000</t>
  </si>
  <si>
    <t>00:52:05.9000000</t>
  </si>
  <si>
    <t>03:51:56.8000000</t>
  </si>
  <si>
    <t>00:40:44.8000000</t>
  </si>
  <si>
    <t>00:45:45.5000000</t>
  </si>
  <si>
    <t>00:48:51.8000000</t>
  </si>
  <si>
    <t>00:50:49.5000000</t>
  </si>
  <si>
    <t>00:49:46.6000000</t>
  </si>
  <si>
    <t>03:55:58.2000000</t>
  </si>
  <si>
    <t>00:45:01.4000000</t>
  </si>
  <si>
    <t>01:01:23.8000000</t>
  </si>
  <si>
    <t>00:49:43.4000000</t>
  </si>
  <si>
    <t>01:08:56.6000000</t>
  </si>
  <si>
    <t>12:37:44 AM</t>
  </si>
  <si>
    <t>04:22:49.2000000</t>
  </si>
  <si>
    <t>01:06:00.9000000</t>
  </si>
  <si>
    <t>00:48:12.7000000</t>
  </si>
  <si>
    <t>00:49:49.8000000</t>
  </si>
  <si>
    <t>3:23:27 AM</t>
  </si>
  <si>
    <t>00:40:22.8000000</t>
  </si>
  <si>
    <t>00:42:17.7000000</t>
  </si>
  <si>
    <t>00:45:30.3000000</t>
  </si>
  <si>
    <t>02:08:10.8000000</t>
  </si>
  <si>
    <t>01:08:39.3000000</t>
  </si>
  <si>
    <t>01:15:51.2000000</t>
  </si>
  <si>
    <t>01:02:34.2000000</t>
  </si>
  <si>
    <t>03:27:04.7000000</t>
  </si>
  <si>
    <t>00:52:36.5000000</t>
  </si>
  <si>
    <t>D Grade Men</t>
  </si>
  <si>
    <t>00:40:43.5000000</t>
  </si>
  <si>
    <t>12:40:14 AM</t>
  </si>
  <si>
    <t>00:41:15.5000000</t>
  </si>
  <si>
    <t>00:44:48.9000000</t>
  </si>
  <si>
    <t>00:43:28.9000000</t>
  </si>
  <si>
    <t>00:46:14.9000000</t>
  </si>
  <si>
    <t>04:16:45.7000000</t>
  </si>
  <si>
    <t>00:37:10.3000000</t>
  </si>
  <si>
    <t>00:41:38.4000000</t>
  </si>
  <si>
    <t>12:47:50 AM</t>
  </si>
  <si>
    <t>00:46:56.6000000</t>
  </si>
  <si>
    <t>00:44:54.1000000</t>
  </si>
  <si>
    <t>04:19:23.2000000</t>
  </si>
  <si>
    <t>00:37:00.1000000</t>
  </si>
  <si>
    <t>00:40:46.2000000</t>
  </si>
  <si>
    <t>00:44:18.8000000</t>
  </si>
  <si>
    <t>00:47:32.5000000</t>
  </si>
  <si>
    <t>00:48:13.9000000</t>
  </si>
  <si>
    <t>00:50:29.7000000</t>
  </si>
  <si>
    <t>04:28:21.2000000</t>
  </si>
  <si>
    <t>00:44:14.4000000</t>
  </si>
  <si>
    <t>00:41:44.9000000</t>
  </si>
  <si>
    <t>00:42:41.7000000</t>
  </si>
  <si>
    <t>00:46:10.8000000</t>
  </si>
  <si>
    <t>00:47:25.9000000</t>
  </si>
  <si>
    <t>03:42:17.7000000</t>
  </si>
  <si>
    <t>00:44:43.1000000</t>
  </si>
  <si>
    <t>00:45:13.8000000</t>
  </si>
  <si>
    <t>00:45:36.1000000</t>
  </si>
  <si>
    <t>00:47:58.4000000</t>
  </si>
  <si>
    <t>00:49:05.1000000</t>
  </si>
  <si>
    <t>03:52:36.5000000</t>
  </si>
  <si>
    <t>00:39:31.5000000</t>
  </si>
  <si>
    <t>00:50:50.1000000</t>
  </si>
  <si>
    <t>12:51:13 AM</t>
  </si>
  <si>
    <t>00:54:43.4000000</t>
  </si>
  <si>
    <t>03:58:27.8000000</t>
  </si>
  <si>
    <t>00:39:04.6000000</t>
  </si>
  <si>
    <t>00:44:23.8000000</t>
  </si>
  <si>
    <t>00:51:50.1000000</t>
  </si>
  <si>
    <t>00:52:20.9000000</t>
  </si>
  <si>
    <t>00:50:58.4000000</t>
  </si>
  <si>
    <t>03:58:37.8000000</t>
  </si>
  <si>
    <t>00:48:50.2000000</t>
  </si>
  <si>
    <t>12:52:27 AM</t>
  </si>
  <si>
    <t>00:53:28.2000000</t>
  </si>
  <si>
    <t>00:53:39.9000000</t>
  </si>
  <si>
    <t>00:50:28.3000000</t>
  </si>
  <si>
    <t>04:18:53.6000000</t>
  </si>
  <si>
    <t>00:45:13.1000000</t>
  </si>
  <si>
    <t>12:47:07 AM</t>
  </si>
  <si>
    <t>00:57:02.5000000</t>
  </si>
  <si>
    <t>00:55:54.2000000</t>
  </si>
  <si>
    <t>03:25:16.8000000</t>
  </si>
  <si>
    <t>00:49:46.1000000</t>
  </si>
  <si>
    <t>00:53:42.3000000</t>
  </si>
  <si>
    <t>00:59:31.2000000</t>
  </si>
  <si>
    <t>01:01:31.2000000</t>
  </si>
  <si>
    <t>03:44:30.8000000</t>
  </si>
  <si>
    <t>A Grade Women</t>
  </si>
  <si>
    <t>00:40:22.3000000</t>
  </si>
  <si>
    <t>00:42:58.6000000</t>
  </si>
  <si>
    <t>00:49:12.7000000</t>
  </si>
  <si>
    <t>00:46:52.8000000</t>
  </si>
  <si>
    <t>03:45:05.6000000</t>
  </si>
  <si>
    <t>12:40:31 AM</t>
  </si>
  <si>
    <t>00:42:11.7000000</t>
  </si>
  <si>
    <t>00:51:32.4000000</t>
  </si>
  <si>
    <t>00:45:37.1000000</t>
  </si>
  <si>
    <t>00:48:00.6000000</t>
  </si>
  <si>
    <t>03:47:52.8000000</t>
  </si>
  <si>
    <t>B Grade Women</t>
  </si>
  <si>
    <t>00:43:09.8000000</t>
  </si>
  <si>
    <t>00:43:02.7000000</t>
  </si>
  <si>
    <t>00:42:56.6000000</t>
  </si>
  <si>
    <t>00:44:09.8000000</t>
  </si>
  <si>
    <t>00:48:11.8000000</t>
  </si>
  <si>
    <t>00:51:45.9000000</t>
  </si>
  <si>
    <t>04:33:16.6000000</t>
  </si>
  <si>
    <t>C Grade Women</t>
  </si>
  <si>
    <t>00:43:11.6000000</t>
  </si>
  <si>
    <t>00:43:26.8000000</t>
  </si>
  <si>
    <t>00:45:57.2000000</t>
  </si>
  <si>
    <t>00:49:01.8000000</t>
  </si>
  <si>
    <t>00:52:04.8000000</t>
  </si>
  <si>
    <t>00:16:17.2000000</t>
  </si>
  <si>
    <t>04:09:59.4000000</t>
  </si>
  <si>
    <t>00:41:56.6000000</t>
  </si>
  <si>
    <t>00:42:06.1000000</t>
  </si>
  <si>
    <t>00:42:28.2000000</t>
  </si>
  <si>
    <t>00:46:47.7000000</t>
  </si>
  <si>
    <t>00:51:33.2000000</t>
  </si>
  <si>
    <t>03:44:51.8000000</t>
  </si>
  <si>
    <t>00:47:48.9000000</t>
  </si>
  <si>
    <t>00:49:09.9000000</t>
  </si>
  <si>
    <t>00:53:22.2000000</t>
  </si>
  <si>
    <t>00:55:48.9000000</t>
  </si>
  <si>
    <t>03:26:09.9000000</t>
  </si>
  <si>
    <t>12:48:35 AM</t>
  </si>
  <si>
    <t>00:52:37.4000000</t>
  </si>
  <si>
    <t>00:54:34.2000000</t>
  </si>
  <si>
    <t>02:35:46.6000000</t>
  </si>
  <si>
    <t>01:13:30.5000000</t>
  </si>
  <si>
    <t>1:18:16 AM</t>
  </si>
  <si>
    <t>02:31:46.5000000</t>
  </si>
  <si>
    <t>Name</t>
  </si>
  <si>
    <t>A Grade / Juniors</t>
  </si>
  <si>
    <t>Number of Rounds</t>
  </si>
  <si>
    <t xml:space="preserve">2022 Senior Men's Series Points </t>
  </si>
  <si>
    <t>2022 Senior Women's Series Points</t>
  </si>
  <si>
    <t>2022 Junior Boy's Series Points</t>
  </si>
  <si>
    <t>2022 Junior Girl's Series Points</t>
  </si>
  <si>
    <t>Place</t>
  </si>
  <si>
    <t>Bib</t>
  </si>
  <si>
    <t>Tot Time</t>
  </si>
  <si>
    <t>Gap</t>
  </si>
  <si>
    <t>Min.</t>
  </si>
  <si>
    <t>Max.</t>
  </si>
  <si>
    <t>Avg.</t>
  </si>
  <si>
    <t>-</t>
  </si>
  <si>
    <t>11:48.48</t>
  </si>
  <si>
    <t>12:59.59</t>
  </si>
  <si>
    <t>12:28.28</t>
  </si>
  <si>
    <t>+02:15.82</t>
  </si>
  <si>
    <t>12:00.0</t>
  </si>
  <si>
    <t>13:24.24</t>
  </si>
  <si>
    <t>12:51.51</t>
  </si>
  <si>
    <t>+04:30.66</t>
  </si>
  <si>
    <t>12:26.26</t>
  </si>
  <si>
    <t>13:44.44</t>
  </si>
  <si>
    <t>13:14.14</t>
  </si>
  <si>
    <t>+07:50.99</t>
  </si>
  <si>
    <t>12:12.12</t>
  </si>
  <si>
    <t>14:47.47</t>
  </si>
  <si>
    <t>13:47.47</t>
  </si>
  <si>
    <t>+08:06.97</t>
  </si>
  <si>
    <t>13:37.37</t>
  </si>
  <si>
    <t>14:04.4</t>
  </si>
  <si>
    <t>13:50.50</t>
  </si>
  <si>
    <t>+08:25.14</t>
  </si>
  <si>
    <t>13:17.17</t>
  </si>
  <si>
    <t>14:11.11</t>
  </si>
  <si>
    <t>13:53.53</t>
  </si>
  <si>
    <t>+08:36.13</t>
  </si>
  <si>
    <t>13:46.46</t>
  </si>
  <si>
    <t>13:54.54</t>
  </si>
  <si>
    <t>+09:29.17</t>
  </si>
  <si>
    <t>13:06.6</t>
  </si>
  <si>
    <t>14:50.50</t>
  </si>
  <si>
    <t>14:03.3</t>
  </si>
  <si>
    <t>+11:07.68</t>
  </si>
  <si>
    <t>13:23.23</t>
  </si>
  <si>
    <t>15:10.10</t>
  </si>
  <si>
    <t>14:20.20</t>
  </si>
  <si>
    <t>+12:56.88</t>
  </si>
  <si>
    <t>14:09.9</t>
  </si>
  <si>
    <t>15:06.6</t>
  </si>
  <si>
    <t>14:38.38</t>
  </si>
  <si>
    <t>+14:21.33</t>
  </si>
  <si>
    <t>13:33.33</t>
  </si>
  <si>
    <t>17:48.48</t>
  </si>
  <si>
    <t>14:52.52</t>
  </si>
  <si>
    <t>LAP</t>
  </si>
  <si>
    <t>15:12.12</t>
  </si>
  <si>
    <t>13:31.31</t>
  </si>
  <si>
    <t>20:24.24</t>
  </si>
  <si>
    <t>17:01.1</t>
  </si>
  <si>
    <t>13:27.27</t>
  </si>
  <si>
    <t>14:13.13</t>
  </si>
  <si>
    <t>14:45.45</t>
  </si>
  <si>
    <t>15:48.48</t>
  </si>
  <si>
    <t>15:27.27</t>
  </si>
  <si>
    <t>+00:55.40</t>
  </si>
  <si>
    <t>15:07.7</t>
  </si>
  <si>
    <t>15:58.58</t>
  </si>
  <si>
    <t>15:38.38</t>
  </si>
  <si>
    <t>+03:37.66</t>
  </si>
  <si>
    <t>16:53.53</t>
  </si>
  <si>
    <t>16:10.10</t>
  </si>
  <si>
    <t>+08:39.27</t>
  </si>
  <si>
    <t>15:13.13</t>
  </si>
  <si>
    <t>18:02.2</t>
  </si>
  <si>
    <t>17:10.10</t>
  </si>
  <si>
    <t>13:18.18</t>
  </si>
  <si>
    <t>14:24.24</t>
  </si>
  <si>
    <t>13:57.57</t>
  </si>
  <si>
    <t>+00:28.75</t>
  </si>
  <si>
    <t>13:45.45</t>
  </si>
  <si>
    <t>14:19.19</t>
  </si>
  <si>
    <t>+01:31.08</t>
  </si>
  <si>
    <t>14:37.37</t>
  </si>
  <si>
    <t>14:15.15</t>
  </si>
  <si>
    <t>+02:17.62</t>
  </si>
  <si>
    <t>13:39.39</t>
  </si>
  <si>
    <t>14:57.57</t>
  </si>
  <si>
    <t>14:25.25</t>
  </si>
  <si>
    <t>+03:37.50</t>
  </si>
  <si>
    <t>14:21.21</t>
  </si>
  <si>
    <t>15:00.0</t>
  </si>
  <si>
    <t>14:40.40</t>
  </si>
  <si>
    <t>+03:57.45</t>
  </si>
  <si>
    <t>14:32.32</t>
  </si>
  <si>
    <t>14:44.44</t>
  </si>
  <si>
    <t>+04:25.88</t>
  </si>
  <si>
    <t>15:28.28</t>
  </si>
  <si>
    <t>+04:36.68</t>
  </si>
  <si>
    <t>14:10.10</t>
  </si>
  <si>
    <t>15:33.33</t>
  </si>
  <si>
    <t>+05:03.50</t>
  </si>
  <si>
    <t>14:23.23</t>
  </si>
  <si>
    <t>15:35.35</t>
  </si>
  <si>
    <t>14:58.58</t>
  </si>
  <si>
    <t>+05:12.85</t>
  </si>
  <si>
    <t>14:05.5</t>
  </si>
  <si>
    <t>15:23.23</t>
  </si>
  <si>
    <t>+06:16.32</t>
  </si>
  <si>
    <t>14:51.51</t>
  </si>
  <si>
    <t>15:32.32</t>
  </si>
  <si>
    <t>+07:09.22</t>
  </si>
  <si>
    <t>16:26.26</t>
  </si>
  <si>
    <t>+07:26.47</t>
  </si>
  <si>
    <t>14:53.53</t>
  </si>
  <si>
    <t>15:53.53</t>
  </si>
  <si>
    <t>15:26.26</t>
  </si>
  <si>
    <t>+07:48.22</t>
  </si>
  <si>
    <t>14:35.35</t>
  </si>
  <si>
    <t>15:31.31</t>
  </si>
  <si>
    <t>+08:02.02</t>
  </si>
  <si>
    <t>14:29.29</t>
  </si>
  <si>
    <t>16:31.31</t>
  </si>
  <si>
    <t>+08:17.56</t>
  </si>
  <si>
    <t>15:57.57</t>
  </si>
  <si>
    <t>15:36.36</t>
  </si>
  <si>
    <t>+08:19.67</t>
  </si>
  <si>
    <t>15:37.37</t>
  </si>
  <si>
    <t>+08:19.88</t>
  </si>
  <si>
    <t>14:56.56</t>
  </si>
  <si>
    <t>16:20.20</t>
  </si>
  <si>
    <t>+08:59.71</t>
  </si>
  <si>
    <t>14:54.54</t>
  </si>
  <si>
    <t>16:05.5</t>
  </si>
  <si>
    <t>15:45.45</t>
  </si>
  <si>
    <t>+11:50.92</t>
  </si>
  <si>
    <t>17:23.23</t>
  </si>
  <si>
    <t>16:19.19</t>
  </si>
  <si>
    <t>+12:18.28</t>
  </si>
  <si>
    <t>17:17.17</t>
  </si>
  <si>
    <t>16:25.25</t>
  </si>
  <si>
    <t>+19:07.48</t>
  </si>
  <si>
    <t>15:55.55</t>
  </si>
  <si>
    <t>18:45.45</t>
  </si>
  <si>
    <t>17:46.46</t>
  </si>
  <si>
    <t>16:29.29</t>
  </si>
  <si>
    <t>19:09.9</t>
  </si>
  <si>
    <t>17:49.49</t>
  </si>
  <si>
    <t>16:07.7</t>
  </si>
  <si>
    <t>17:20.20</t>
  </si>
  <si>
    <t>16:51.51</t>
  </si>
  <si>
    <t>+00:07.75</t>
  </si>
  <si>
    <t>16:12.12</t>
  </si>
  <si>
    <t>17:22.22</t>
  </si>
  <si>
    <t>+00:11.22</t>
  </si>
  <si>
    <t>16:17.17</t>
  </si>
  <si>
    <t>16:54.54</t>
  </si>
  <si>
    <t>+02:24.47</t>
  </si>
  <si>
    <t>17:57.57</t>
  </si>
  <si>
    <t>17:28.28</t>
  </si>
  <si>
    <t>+09:24.88</t>
  </si>
  <si>
    <t>17:33.33</t>
  </si>
  <si>
    <t>19:57.57</t>
  </si>
  <si>
    <t>19:13.13</t>
  </si>
  <si>
    <t>19:46.46</t>
  </si>
  <si>
    <t>21:24.24</t>
  </si>
  <si>
    <t>20:35.35</t>
  </si>
  <si>
    <t>14:33.33</t>
  </si>
  <si>
    <t>15:04.4</t>
  </si>
  <si>
    <t>+00:00.77</t>
  </si>
  <si>
    <t>14:16.16</t>
  </si>
  <si>
    <t>+01:33.65</t>
  </si>
  <si>
    <t>14:42.42</t>
  </si>
  <si>
    <t>15:56.56</t>
  </si>
  <si>
    <t>+02:11.04</t>
  </si>
  <si>
    <t>15:25.25</t>
  </si>
  <si>
    <t>15:47.47</t>
  </si>
  <si>
    <t>+02:33.54</t>
  </si>
  <si>
    <t>15:29.29</t>
  </si>
  <si>
    <t>15:51.51</t>
  </si>
  <si>
    <t>15:42.42</t>
  </si>
  <si>
    <t>+02:40.31</t>
  </si>
  <si>
    <t>15:21.21</t>
  </si>
  <si>
    <t>16:06.6</t>
  </si>
  <si>
    <t>15:44.44</t>
  </si>
  <si>
    <t>+03:12.49</t>
  </si>
  <si>
    <t>15:16.16</t>
  </si>
  <si>
    <t>16:30.30</t>
  </si>
  <si>
    <t>15:52.52</t>
  </si>
  <si>
    <t>+04:14.32</t>
  </si>
  <si>
    <t>+04:40.62</t>
  </si>
  <si>
    <t>17:19.19</t>
  </si>
  <si>
    <t>16:14.14</t>
  </si>
  <si>
    <t>+04:59.84</t>
  </si>
  <si>
    <t>15:14.14</t>
  </si>
  <si>
    <t>16:50.50</t>
  </si>
  <si>
    <t>+05:14.98</t>
  </si>
  <si>
    <t>16:09.9</t>
  </si>
  <si>
    <t>16:32.32</t>
  </si>
  <si>
    <t>16:22.22</t>
  </si>
  <si>
    <t>+05:56.63</t>
  </si>
  <si>
    <t>17:25.25</t>
  </si>
  <si>
    <t>16:33.33</t>
  </si>
  <si>
    <t>+05:59.54</t>
  </si>
  <si>
    <t>16:24.24</t>
  </si>
  <si>
    <t>16:34.34</t>
  </si>
  <si>
    <t>+06:55.76</t>
  </si>
  <si>
    <t>17:53.53</t>
  </si>
  <si>
    <t>16:48.48</t>
  </si>
  <si>
    <t>+06:56.61</t>
  </si>
  <si>
    <t>18:13.13</t>
  </si>
  <si>
    <t>+08:03.17</t>
  </si>
  <si>
    <t>17:58.58</t>
  </si>
  <si>
    <t>17:04.4</t>
  </si>
  <si>
    <t>+09:39.41</t>
  </si>
  <si>
    <t>19:33.33</t>
  </si>
  <si>
    <t>17:29.29</t>
  </si>
  <si>
    <t>+10:52.91</t>
  </si>
  <si>
    <t>17:05.5</t>
  </si>
  <si>
    <t>18:17.17</t>
  </si>
  <si>
    <t>17:47.47</t>
  </si>
  <si>
    <t>+11:58.82</t>
  </si>
  <si>
    <t>16:35.35</t>
  </si>
  <si>
    <t>19:27.27</t>
  </si>
  <si>
    <t>18:03.3</t>
  </si>
  <si>
    <t>+13:45.53</t>
  </si>
  <si>
    <t>20:20.20</t>
  </si>
  <si>
    <t>18:30.30</t>
  </si>
  <si>
    <t>+15:36.32</t>
  </si>
  <si>
    <t>16:28.28</t>
  </si>
  <si>
    <t>20:12.12</t>
  </si>
  <si>
    <t>18:58.58</t>
  </si>
  <si>
    <t>+21:05.96</t>
  </si>
  <si>
    <t>18:22.22</t>
  </si>
  <si>
    <t>21:19.19</t>
  </si>
  <si>
    <t>20:32.32</t>
  </si>
  <si>
    <t>34:30.30</t>
  </si>
  <si>
    <t>27:50.50</t>
  </si>
  <si>
    <t>16:40.40</t>
  </si>
  <si>
    <t>18:28.28</t>
  </si>
  <si>
    <t>+04:24.47</t>
  </si>
  <si>
    <t>19:14.14</t>
  </si>
  <si>
    <t>19:56.56</t>
  </si>
  <si>
    <t>+04:25.36</t>
  </si>
  <si>
    <t>19:15.15</t>
  </si>
  <si>
    <t>+04:45.10</t>
  </si>
  <si>
    <t>19:44.44</t>
  </si>
  <si>
    <t>20:25.25</t>
  </si>
  <si>
    <t>20:03.3</t>
  </si>
  <si>
    <t>+20:05.25</t>
  </si>
  <si>
    <t>22:40.40</t>
  </si>
  <si>
    <t>26:42.42</t>
  </si>
  <si>
    <t>25:09.9</t>
  </si>
  <si>
    <t>+02:13.12</t>
  </si>
  <si>
    <t>15:59.59</t>
  </si>
  <si>
    <t>17:15.15</t>
  </si>
  <si>
    <t>16:41.41</t>
  </si>
  <si>
    <t>+02:35.13</t>
  </si>
  <si>
    <t>17:03.3</t>
  </si>
  <si>
    <t>16:49.49</t>
  </si>
  <si>
    <t>+04:09.38</t>
  </si>
  <si>
    <t>18:21.21</t>
  </si>
  <si>
    <t>+06:09.47</t>
  </si>
  <si>
    <t>19:40.40</t>
  </si>
  <si>
    <t>18:00.0</t>
  </si>
  <si>
    <t>+06:37.51</t>
  </si>
  <si>
    <t>18:10.10</t>
  </si>
  <si>
    <t>+06:55.95</t>
  </si>
  <si>
    <t>17:13.13</t>
  </si>
  <si>
    <t>18:51.51</t>
  </si>
  <si>
    <t>18:16.16</t>
  </si>
  <si>
    <t>+07:04.06</t>
  </si>
  <si>
    <t>18:46.46</t>
  </si>
  <si>
    <t>18:18.18</t>
  </si>
  <si>
    <t>+09:59.50</t>
  </si>
  <si>
    <t>20:11.11</t>
  </si>
  <si>
    <t>19:17.17</t>
  </si>
  <si>
    <t>+12:48.70</t>
  </si>
  <si>
    <t>22:17.17</t>
  </si>
  <si>
    <t>20:13.13</t>
  </si>
  <si>
    <t>16:52.52</t>
  </si>
  <si>
    <t>57:10.10</t>
  </si>
  <si>
    <t>37:01.1</t>
  </si>
  <si>
    <t>Under 19 Men</t>
  </si>
  <si>
    <t>12:55.55</t>
  </si>
  <si>
    <t>14:07.7</t>
  </si>
  <si>
    <t>13:41.41</t>
  </si>
  <si>
    <t>+02:12.33</t>
  </si>
  <si>
    <t>14:43.43</t>
  </si>
  <si>
    <t>+06:30.99</t>
  </si>
  <si>
    <t>15:22.22</t>
  </si>
  <si>
    <t>14:59.59</t>
  </si>
  <si>
    <t>+11:23.76</t>
  </si>
  <si>
    <t>Under 17 Men</t>
  </si>
  <si>
    <t>12:42.42</t>
  </si>
  <si>
    <t>13:22.22</t>
  </si>
  <si>
    <t>13:03.3</t>
  </si>
  <si>
    <t>+00:07.28</t>
  </si>
  <si>
    <t>13:19.19</t>
  </si>
  <si>
    <t>13:05.5</t>
  </si>
  <si>
    <t>+00:07.80</t>
  </si>
  <si>
    <t>12:56.56</t>
  </si>
  <si>
    <t>+05:07.69</t>
  </si>
  <si>
    <t>13:38.38</t>
  </si>
  <si>
    <t>+06:00.51</t>
  </si>
  <si>
    <t>13:56.56</t>
  </si>
  <si>
    <t>15:03.3</t>
  </si>
  <si>
    <t>+06:37.52</t>
  </si>
  <si>
    <t>14:17.17</t>
  </si>
  <si>
    <t>15:02.2</t>
  </si>
  <si>
    <t>+06:46.80</t>
  </si>
  <si>
    <t>14:14.14</t>
  </si>
  <si>
    <t>+14:45.43</t>
  </si>
  <si>
    <t>16:44.44</t>
  </si>
  <si>
    <t>18:07.7</t>
  </si>
  <si>
    <t>19:43.43</t>
  </si>
  <si>
    <t>18:52.52</t>
  </si>
  <si>
    <t>23:03.3</t>
  </si>
  <si>
    <t>28:37.37</t>
  </si>
  <si>
    <t>24:56.56</t>
  </si>
  <si>
    <t>Under 15 Men</t>
  </si>
  <si>
    <t>15:01.1</t>
  </si>
  <si>
    <t>+01:09.18</t>
  </si>
  <si>
    <t>15:24.24</t>
  </si>
  <si>
    <t>+03:29.02</t>
  </si>
  <si>
    <t>16:36.36</t>
  </si>
  <si>
    <t>16:11.11</t>
  </si>
  <si>
    <t>+07:40.29</t>
  </si>
  <si>
    <t>17:34.34</t>
  </si>
  <si>
    <t>+17:11.73</t>
  </si>
  <si>
    <t>18:09.9</t>
  </si>
  <si>
    <t>22:39.39</t>
  </si>
  <si>
    <t>20:45.45</t>
  </si>
  <si>
    <t>+21:14.12</t>
  </si>
  <si>
    <t>20:00.0</t>
  </si>
  <si>
    <t>23:12.12</t>
  </si>
  <si>
    <t>22:06.6</t>
  </si>
  <si>
    <t>+24:11.01</t>
  </si>
  <si>
    <t>22:14.14</t>
  </si>
  <si>
    <t>24:00.0</t>
  </si>
  <si>
    <t>23:05.5</t>
  </si>
  <si>
    <t>+26:05.26</t>
  </si>
  <si>
    <t>20:30.30</t>
  </si>
  <si>
    <t>25:36.36</t>
  </si>
  <si>
    <t>23:43.43</t>
  </si>
  <si>
    <t>19:28.28</t>
  </si>
  <si>
    <t>18:48.48</t>
  </si>
  <si>
    <t>27:53.53</t>
  </si>
  <si>
    <t>57:51.51</t>
  </si>
  <si>
    <t>42:52.52</t>
  </si>
  <si>
    <t>28:00.0</t>
  </si>
  <si>
    <t>57:44.44</t>
  </si>
  <si>
    <t>Under 13 Men</t>
  </si>
  <si>
    <t>16:21.21</t>
  </si>
  <si>
    <t>16:43.43</t>
  </si>
  <si>
    <t>+01:16.05</t>
  </si>
  <si>
    <t>17:59.59</t>
  </si>
  <si>
    <t>+03:33.11</t>
  </si>
  <si>
    <t>17:51.51</t>
  </si>
  <si>
    <t>18:19.19</t>
  </si>
  <si>
    <t>+07:53.08</t>
  </si>
  <si>
    <t>20:08.8</t>
  </si>
  <si>
    <t>20:49.49</t>
  </si>
  <si>
    <t>20:29.29</t>
  </si>
  <si>
    <t>+13:16.31</t>
  </si>
  <si>
    <t>22:45.45</t>
  </si>
  <si>
    <t>23:35.35</t>
  </si>
  <si>
    <t>23:10.10</t>
  </si>
  <si>
    <t>E Bike Men</t>
  </si>
  <si>
    <t>12:33.33</t>
  </si>
  <si>
    <t>13:08.8</t>
  </si>
  <si>
    <t>12:48.48</t>
  </si>
  <si>
    <t>+01:48.84</t>
  </si>
  <si>
    <t>13:13.13</t>
  </si>
  <si>
    <t>13:35.35</t>
  </si>
  <si>
    <t>+04:09.40</t>
  </si>
  <si>
    <t>13:51.51</t>
  </si>
  <si>
    <t>+04:47.51</t>
  </si>
  <si>
    <t>14:49.49</t>
  </si>
  <si>
    <t>21:08.8</t>
  </si>
  <si>
    <t>E Bike Women</t>
  </si>
  <si>
    <t>15:41.41</t>
  </si>
  <si>
    <t>Christopher Jongewaard</t>
  </si>
  <si>
    <t>Curtis Dowdell</t>
  </si>
  <si>
    <t>Lachlan Glasspool</t>
  </si>
  <si>
    <t>Griffin Knight</t>
  </si>
  <si>
    <t>Giancarlo Costagliola</t>
  </si>
  <si>
    <t>Josh Davis</t>
  </si>
  <si>
    <t>Carlos Guedez</t>
  </si>
  <si>
    <t>David Habicht</t>
  </si>
  <si>
    <t>Lachlan Sens</t>
  </si>
  <si>
    <t>Adam Kerin</t>
  </si>
  <si>
    <t>Tom Siinmaa</t>
  </si>
  <si>
    <t>Darcy Strudwick</t>
  </si>
  <si>
    <t>James Knowler</t>
  </si>
  <si>
    <t>Harry Hollaway</t>
  </si>
  <si>
    <t>Markus Chandler</t>
  </si>
  <si>
    <t>Natalie Redmond</t>
  </si>
  <si>
    <t>Willowa Atkins</t>
  </si>
  <si>
    <t>Anna Kubilius</t>
  </si>
  <si>
    <t>Talia Simpson</t>
  </si>
  <si>
    <t>Neil Waterhouse</t>
  </si>
  <si>
    <t>Leander Pronk</t>
  </si>
  <si>
    <t>Rowan Walker</t>
  </si>
  <si>
    <t>David Talbot</t>
  </si>
  <si>
    <t>Nick Underwood</t>
  </si>
  <si>
    <t>Brett Washington</t>
  </si>
  <si>
    <t>Dirk Gardner</t>
  </si>
  <si>
    <t>Andrew Burley</t>
  </si>
  <si>
    <t>Troy Duivesteyn</t>
  </si>
  <si>
    <t>Josh Hopps</t>
  </si>
  <si>
    <t>Matt Sanderson</t>
  </si>
  <si>
    <t>Jack Allison</t>
  </si>
  <si>
    <t>Clayton Locke</t>
  </si>
  <si>
    <t>Lea Holland</t>
  </si>
  <si>
    <t>Jon Herd</t>
  </si>
  <si>
    <t>John Allison</t>
  </si>
  <si>
    <t>Mathew Franks</t>
  </si>
  <si>
    <t>James Irving</t>
  </si>
  <si>
    <t>Sam Munger</t>
  </si>
  <si>
    <t>Evan James</t>
  </si>
  <si>
    <t>Ian Routledge</t>
  </si>
  <si>
    <t>Richard Holland</t>
  </si>
  <si>
    <t>Ted Hope</t>
  </si>
  <si>
    <t>Susie Green</t>
  </si>
  <si>
    <t>Lindy Loose</t>
  </si>
  <si>
    <t>Gabrielle Rusbridge</t>
  </si>
  <si>
    <t>Gabrielle Todd</t>
  </si>
  <si>
    <t>Jane Russell</t>
  </si>
  <si>
    <t>Madeleine Steele</t>
  </si>
  <si>
    <t>Nicholas Jacobson</t>
  </si>
  <si>
    <t>Michael Eastaff</t>
  </si>
  <si>
    <t>Mathew Brumfitt</t>
  </si>
  <si>
    <t>Guy Burgoine</t>
  </si>
  <si>
    <t>Bradley Josic</t>
  </si>
  <si>
    <t>Mark Mudgway</t>
  </si>
  <si>
    <t>Chris Shaw</t>
  </si>
  <si>
    <t>Jason Izzard</t>
  </si>
  <si>
    <t>Tom Pretlove</t>
  </si>
  <si>
    <t>Jason Moore</t>
  </si>
  <si>
    <t>Ben Norman</t>
  </si>
  <si>
    <t>John O Leary</t>
  </si>
  <si>
    <t>Simon Osborne</t>
  </si>
  <si>
    <t>Chris King</t>
  </si>
  <si>
    <t>Mark Dabrowski</t>
  </si>
  <si>
    <t>Simon Bennett</t>
  </si>
  <si>
    <t>David Knight</t>
  </si>
  <si>
    <t>Mark Manning</t>
  </si>
  <si>
    <t>Jason Morgan</t>
  </si>
  <si>
    <t>Damien O'Dea</t>
  </si>
  <si>
    <t>Christopher Gray</t>
  </si>
  <si>
    <t>Taliessin Reaburn</t>
  </si>
  <si>
    <t>Franklin Zamora Chang</t>
  </si>
  <si>
    <t>Samuel Bruce</t>
  </si>
  <si>
    <t>Michelle Krockenberger</t>
  </si>
  <si>
    <t>Anne-Marie Chowles</t>
  </si>
  <si>
    <t>Tracy Pearce</t>
  </si>
  <si>
    <t>Bronwyn Lock</t>
  </si>
  <si>
    <t>Julia Massey</t>
  </si>
  <si>
    <t>Cam Rowberry</t>
  </si>
  <si>
    <t>Henry Martin-Harris</t>
  </si>
  <si>
    <t>Michael Stephens</t>
  </si>
  <si>
    <t>Simon White</t>
  </si>
  <si>
    <t>Praanesh Mahadevan</t>
  </si>
  <si>
    <t>Malcolm Sievers</t>
  </si>
  <si>
    <t>Craig Gibbins</t>
  </si>
  <si>
    <t>Phillip Deverell</t>
  </si>
  <si>
    <t>Luke Cellier</t>
  </si>
  <si>
    <t>James Kelly</t>
  </si>
  <si>
    <t>Daniel Bird</t>
  </si>
  <si>
    <t>Cade Somerville</t>
  </si>
  <si>
    <t>Sam Bush</t>
  </si>
  <si>
    <t>Jack Young</t>
  </si>
  <si>
    <t>Declan King</t>
  </si>
  <si>
    <t>Connor Scroop</t>
  </si>
  <si>
    <t>Jarrod Scutchings</t>
  </si>
  <si>
    <t>Andrew Tidswell</t>
  </si>
  <si>
    <t>Louis Freschi</t>
  </si>
  <si>
    <t>Max Bush</t>
  </si>
  <si>
    <t>Felix Bull</t>
  </si>
  <si>
    <t>Wade Bentley</t>
  </si>
  <si>
    <t>Thomas Williams</t>
  </si>
  <si>
    <t>Harry Mcgregor</t>
  </si>
  <si>
    <t>Owen Todd</t>
  </si>
  <si>
    <t>Brody Angel</t>
  </si>
  <si>
    <t>Fraser Oertel</t>
  </si>
  <si>
    <t>Liam Underwood</t>
  </si>
  <si>
    <t>Angus Corbett</t>
  </si>
  <si>
    <t>Charlie Milway</t>
  </si>
  <si>
    <t>Wade Reynolds</t>
  </si>
  <si>
    <t>Jethro Baker</t>
  </si>
  <si>
    <t>Lochlan Greenwood</t>
  </si>
  <si>
    <t>Cameron Wood</t>
  </si>
  <si>
    <t>Matija Mikulic</t>
  </si>
  <si>
    <t>Taj King</t>
  </si>
  <si>
    <t>Jaxon Ashton</t>
  </si>
  <si>
    <t>Ryan Underwood</t>
  </si>
  <si>
    <t>Archie Winter</t>
  </si>
  <si>
    <t>Mitchell Hicks</t>
  </si>
  <si>
    <t>Tyler Merritt</t>
  </si>
  <si>
    <t>Rafe Scarborough</t>
  </si>
  <si>
    <t>Lucas Pitt</t>
  </si>
  <si>
    <t>Stephen Mckeown</t>
  </si>
  <si>
    <t>Peter Pring</t>
  </si>
  <si>
    <t>Nathan Taylor</t>
  </si>
  <si>
    <t>Ashley Cheesman</t>
  </si>
  <si>
    <t>Chiara Hill</t>
  </si>
  <si>
    <t>Round 9</t>
  </si>
  <si>
    <t>Round 10</t>
  </si>
  <si>
    <t>Sun 27 March</t>
  </si>
  <si>
    <t>O'Halloran Hill XCO</t>
  </si>
  <si>
    <t>Sat 23 April</t>
  </si>
  <si>
    <t>Eagle MtB Park XCO</t>
  </si>
  <si>
    <t>Sun 24 April</t>
  </si>
  <si>
    <t>Sun 29 May</t>
  </si>
  <si>
    <t>Prospect Hill XCM</t>
  </si>
  <si>
    <t>Sun 26 June</t>
  </si>
  <si>
    <t>Kinchina XCM</t>
  </si>
  <si>
    <t>Sun 31 July</t>
  </si>
  <si>
    <t>Craigburn Farm XCM</t>
  </si>
  <si>
    <t>Sun 28 August</t>
  </si>
  <si>
    <t>Flinders University XCO</t>
  </si>
  <si>
    <t>Sun 25 September</t>
  </si>
  <si>
    <t>Eagle MTB Park XCO</t>
  </si>
  <si>
    <t>Sat 22 October</t>
  </si>
  <si>
    <t>Melrose (Willowie) XCO</t>
  </si>
  <si>
    <t>Sun 23 October</t>
  </si>
  <si>
    <t>Melrose (Willowie) XCM</t>
  </si>
  <si>
    <t>State Champs - Doesn't Count</t>
  </si>
  <si>
    <t>Doensn't count as age graded</t>
  </si>
  <si>
    <t>7 Rounds only graded races counted</t>
  </si>
  <si>
    <t>Best of 5</t>
  </si>
  <si>
    <t>E bike men = D Grade</t>
  </si>
  <si>
    <t>E bike women = C Grade</t>
  </si>
  <si>
    <t>R1 XCO O'Hal</t>
  </si>
  <si>
    <t>R4 XCM Prospect</t>
  </si>
  <si>
    <t>R5 XCM Kinchina</t>
  </si>
  <si>
    <t>R6 XCM Craigburn</t>
  </si>
  <si>
    <t>R7 XCO Flinders</t>
  </si>
  <si>
    <t>R9 XCO Melrose</t>
  </si>
  <si>
    <t>R10 XCM Melrose</t>
  </si>
  <si>
    <t>Best 5 of 7
Total</t>
  </si>
  <si>
    <t>Best 5 of 7
Ranking</t>
  </si>
  <si>
    <t>*no riders in round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</si>
</sst>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400]h:mm:ss\ AM/PM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</fills>
  <borders count="3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115">
    <xf numFmtId="0" fontId="0" fillId="0" borderId="0" xfId="0"/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2" fillId="2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6" fillId="8" borderId="0" xfId="2" applyFont="1" applyFill="1"/>
    <xf numFmtId="0" fontId="7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4" fillId="9" borderId="8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1" fillId="13" borderId="6" xfId="0" applyFont="1" applyFill="1" applyBorder="1" applyAlignment="1">
      <alignment horizontal="center" wrapText="1"/>
    </xf>
    <xf numFmtId="0" fontId="4" fillId="13" borderId="0" xfId="0" applyFont="1" applyFill="1"/>
    <xf numFmtId="0" fontId="0" fillId="13" borderId="0" xfId="0" applyFill="1"/>
    <xf numFmtId="0" fontId="12" fillId="0" borderId="0" xfId="0" applyNumberFormat="1" applyFont="1" applyFill="1" applyBorder="1" applyAlignment="1" applyProtection="1"/>
    <xf numFmtId="2" fontId="12" fillId="0" borderId="0" xfId="0" applyNumberFormat="1" applyFont="1" applyFill="1" applyBorder="1" applyAlignment="1" applyProtection="1"/>
    <xf numFmtId="2" fontId="0" fillId="0" borderId="0" xfId="0" applyNumberFormat="1"/>
    <xf numFmtId="2" fontId="13" fillId="13" borderId="0" xfId="0" applyNumberFormat="1" applyFont="1" applyFill="1" applyBorder="1" applyAlignment="1" applyProtection="1"/>
    <xf numFmtId="1" fontId="0" fillId="8" borderId="0" xfId="0" applyNumberFormat="1" applyFill="1"/>
    <xf numFmtId="1" fontId="6" fillId="8" borderId="0" xfId="2" applyNumberFormat="1" applyFont="1" applyFill="1"/>
    <xf numFmtId="1" fontId="7" fillId="8" borderId="0" xfId="0" applyNumberFormat="1" applyFont="1" applyFill="1"/>
    <xf numFmtId="1" fontId="4" fillId="0" borderId="2" xfId="0" applyNumberFormat="1" applyFont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0" fillId="7" borderId="0" xfId="0" applyFill="1" applyAlignment="1"/>
    <xf numFmtId="0" fontId="0" fillId="0" borderId="13" xfId="0" applyNumberFormat="1" applyFont="1" applyFill="1" applyBorder="1"/>
    <xf numFmtId="0" fontId="12" fillId="0" borderId="13" xfId="0" applyNumberFormat="1" applyFont="1" applyFill="1" applyBorder="1" applyAlignment="1" applyProtection="1"/>
    <xf numFmtId="0" fontId="0" fillId="0" borderId="0" xfId="0" applyFill="1" applyAlignment="1"/>
    <xf numFmtId="0" fontId="0" fillId="0" borderId="0" xfId="0" applyNumberFormat="1" applyFont="1" applyFill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13" xfId="0" applyFill="1" applyBorder="1" applyAlignment="1"/>
    <xf numFmtId="0" fontId="11" fillId="13" borderId="15" xfId="0" applyFont="1" applyFill="1" applyBorder="1" applyAlignment="1">
      <alignment horizontal="left" wrapText="1"/>
    </xf>
    <xf numFmtId="1" fontId="11" fillId="13" borderId="17" xfId="0" applyNumberFormat="1" applyFont="1" applyFill="1" applyBorder="1" applyAlignment="1">
      <alignment horizontal="center" wrapText="1"/>
    </xf>
    <xf numFmtId="0" fontId="11" fillId="13" borderId="18" xfId="0" applyFont="1" applyFill="1" applyBorder="1" applyAlignment="1">
      <alignment horizontal="left"/>
    </xf>
    <xf numFmtId="0" fontId="4" fillId="10" borderId="14" xfId="0" applyFont="1" applyFill="1" applyBorder="1" applyAlignment="1">
      <alignment horizontal="center"/>
    </xf>
    <xf numFmtId="0" fontId="4" fillId="11" borderId="14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1" fillId="13" borderId="19" xfId="0" applyFont="1" applyFill="1" applyBorder="1" applyAlignment="1">
      <alignment horizontal="left"/>
    </xf>
    <xf numFmtId="1" fontId="4" fillId="0" borderId="11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" fontId="14" fillId="0" borderId="2" xfId="0" applyNumberFormat="1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1" fontId="4" fillId="8" borderId="0" xfId="0" applyNumberFormat="1" applyFont="1" applyFill="1" applyBorder="1" applyAlignment="1">
      <alignment horizontal="center"/>
    </xf>
    <xf numFmtId="0" fontId="11" fillId="13" borderId="15" xfId="0" applyFont="1" applyFill="1" applyBorder="1" applyAlignment="1">
      <alignment horizontal="center" wrapText="1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1" fillId="13" borderId="24" xfId="0" applyFont="1" applyFill="1" applyBorder="1" applyAlignment="1">
      <alignment horizontal="left"/>
    </xf>
    <xf numFmtId="1" fontId="4" fillId="0" borderId="21" xfId="0" applyNumberFormat="1" applyFont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1" fontId="11" fillId="13" borderId="16" xfId="0" applyNumberFormat="1" applyFont="1" applyFill="1" applyBorder="1" applyAlignment="1">
      <alignment horizontal="center" wrapText="1"/>
    </xf>
    <xf numFmtId="1" fontId="14" fillId="0" borderId="25" xfId="0" applyNumberFormat="1" applyFont="1" applyFill="1" applyBorder="1" applyAlignment="1">
      <alignment horizontal="center"/>
    </xf>
    <xf numFmtId="0" fontId="0" fillId="0" borderId="0" xfId="0" applyNumberFormat="1"/>
    <xf numFmtId="165" fontId="0" fillId="0" borderId="0" xfId="0" applyNumberFormat="1"/>
    <xf numFmtId="0" fontId="15" fillId="0" borderId="0" xfId="0" applyFont="1"/>
    <xf numFmtId="0" fontId="15" fillId="0" borderId="0" xfId="0" applyFont="1" applyFill="1"/>
    <xf numFmtId="0" fontId="15" fillId="0" borderId="0" xfId="0" applyNumberFormat="1" applyFont="1"/>
    <xf numFmtId="0" fontId="11" fillId="13" borderId="4" xfId="0" applyFont="1" applyFill="1" applyBorder="1" applyAlignment="1">
      <alignment horizontal="center" wrapText="1"/>
    </xf>
    <xf numFmtId="0" fontId="4" fillId="0" borderId="25" xfId="0" applyFont="1" applyBorder="1" applyAlignment="1">
      <alignment horizontal="center"/>
    </xf>
    <xf numFmtId="0" fontId="11" fillId="13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4" fillId="0" borderId="1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11" fillId="13" borderId="31" xfId="0" applyFont="1" applyFill="1" applyBorder="1" applyAlignment="1">
      <alignment horizontal="center" wrapText="1"/>
    </xf>
    <xf numFmtId="1" fontId="11" fillId="13" borderId="29" xfId="0" applyNumberFormat="1" applyFont="1" applyFill="1" applyBorder="1" applyAlignment="1">
      <alignment horizontal="center" wrapText="1"/>
    </xf>
    <xf numFmtId="1" fontId="11" fillId="13" borderId="30" xfId="0" applyNumberFormat="1" applyFont="1" applyFill="1" applyBorder="1" applyAlignment="1">
      <alignment horizontal="center" wrapText="1"/>
    </xf>
    <xf numFmtId="0" fontId="11" fillId="13" borderId="5" xfId="0" applyFont="1" applyFill="1" applyBorder="1" applyAlignment="1">
      <alignment horizontal="left"/>
    </xf>
    <xf numFmtId="0" fontId="11" fillId="13" borderId="32" xfId="0" applyFont="1" applyFill="1" applyBorder="1" applyAlignment="1">
      <alignment horizontal="left"/>
    </xf>
    <xf numFmtId="0" fontId="11" fillId="13" borderId="33" xfId="0" applyFont="1" applyFill="1" applyBorder="1" applyAlignment="1">
      <alignment horizontal="left"/>
    </xf>
    <xf numFmtId="1" fontId="4" fillId="9" borderId="14" xfId="0" applyNumberFormat="1" applyFont="1" applyFill="1" applyBorder="1" applyAlignment="1">
      <alignment horizontal="center"/>
    </xf>
    <xf numFmtId="1" fontId="4" fillId="10" borderId="14" xfId="0" applyNumberFormat="1" applyFont="1" applyFill="1" applyBorder="1" applyAlignment="1">
      <alignment horizontal="center"/>
    </xf>
    <xf numFmtId="1" fontId="4" fillId="11" borderId="14" xfId="0" applyNumberFormat="1" applyFont="1" applyFill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4" fillId="9" borderId="14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left"/>
    </xf>
    <xf numFmtId="1" fontId="14" fillId="0" borderId="11" xfId="0" applyNumberFormat="1" applyFont="1" applyFill="1" applyBorder="1" applyAlignment="1">
      <alignment horizontal="center"/>
    </xf>
    <xf numFmtId="0" fontId="16" fillId="8" borderId="0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0" fillId="12" borderId="3" xfId="0" applyFont="1" applyFill="1" applyBorder="1" applyAlignment="1">
      <alignment horizontal="center"/>
    </xf>
    <xf numFmtId="0" fontId="10" fillId="12" borderId="1" xfId="0" applyFont="1" applyFill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8" fillId="12" borderId="4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5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248647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ED8D-CD90-4BCD-A289-6E007F39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1524001</xdr:colOff>
      <xdr:row>1</xdr:row>
      <xdr:rowOff>147637</xdr:rowOff>
    </xdr:from>
    <xdr:to>
      <xdr:col>19</xdr:col>
      <xdr:colOff>281321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DEDC8-0C93-40E4-B9F1-07FF21B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8151" y="328612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0</xdr:row>
      <xdr:rowOff>0</xdr:rowOff>
    </xdr:from>
    <xdr:to>
      <xdr:col>12</xdr:col>
      <xdr:colOff>853153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210FB0-8D1A-404F-A52C-A5E2A881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4850" y="0"/>
          <a:ext cx="2628900" cy="212407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152399</xdr:rowOff>
    </xdr:from>
    <xdr:to>
      <xdr:col>22</xdr:col>
      <xdr:colOff>381046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D2666-758F-4322-8138-E6B5A775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2663" y="514349"/>
          <a:ext cx="2069851" cy="1581150"/>
        </a:xfrm>
        <a:prstGeom prst="rect">
          <a:avLst/>
        </a:prstGeom>
      </xdr:spPr>
    </xdr:pic>
    <xdr:clientData/>
  </xdr:twoCellAnchor>
  <xdr:twoCellAnchor editAs="oneCell">
    <xdr:from>
      <xdr:col>25</xdr:col>
      <xdr:colOff>719138</xdr:colOff>
      <xdr:row>1</xdr:row>
      <xdr:rowOff>119063</xdr:rowOff>
    </xdr:from>
    <xdr:to>
      <xdr:col>32</xdr:col>
      <xdr:colOff>81961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575D9-96FB-4A3B-808E-D19A2FDE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3288" y="300038"/>
          <a:ext cx="5281613" cy="202855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161925</xdr:rowOff>
    </xdr:from>
    <xdr:to>
      <xdr:col>25</xdr:col>
      <xdr:colOff>504825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CA88A17F-9562-4766-B35F-30DAD480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0563" y="523875"/>
          <a:ext cx="2538412" cy="153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396614</xdr:colOff>
      <xdr:row>6</xdr:row>
      <xdr:rowOff>23813</xdr:rowOff>
    </xdr:from>
    <xdr:to>
      <xdr:col>35</xdr:col>
      <xdr:colOff>163955</xdr:colOff>
      <xdr:row>14</xdr:row>
      <xdr:rowOff>294815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CCAD6929-88D0-40C0-80AF-A1442BEB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0753" y="1101231"/>
          <a:ext cx="1734800" cy="17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590551</xdr:colOff>
      <xdr:row>0</xdr:row>
      <xdr:rowOff>90487</xdr:rowOff>
    </xdr:from>
    <xdr:to>
      <xdr:col>35</xdr:col>
      <xdr:colOff>91707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2EF38A22-1812-4B9A-833C-F64C8821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1" y="90487"/>
          <a:ext cx="146685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EFD90307-2EAB-4FB7-B31A-B8D5C4F6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2613874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8CC456-A15E-4D7E-A76A-8ADF4D738E19}" name="Men" displayName="Men" ref="A17:J95" totalsRowShown="0" headerRowDxfId="55" dataDxfId="53" headerRowBorderDxfId="54" tableBorderDxfId="52">
  <autoFilter ref="A17:J95" xr:uid="{FC6BF1A5-A625-48B9-996A-7CD301B43B71}"/>
  <sortState xmlns:xlrd2="http://schemas.microsoft.com/office/spreadsheetml/2017/richdata2" ref="A18:J95">
    <sortCondition descending="1" ref="B17:B95"/>
  </sortState>
  <tableColumns count="10">
    <tableColumn id="1" xr3:uid="{B8A59E73-6860-43E6-B3C8-CF8DBDEE5E65}" name="Rider" dataDxfId="51"/>
    <tableColumn id="2" xr3:uid="{B733B39C-FA6A-4DD7-BBB4-8AC528412E9D}" name="R1 XCO O'Hal" dataDxfId="50">
      <calculatedColumnFormula>_xlfn.IFNA(INDEX('R1 XCO OHal'!$W$2:$W$200,MATCH(Men[[#This Row],[Rider]],'R1 XCO OHal'!$D$2:$D$200,0)),"")</calculatedColumnFormula>
    </tableColumn>
    <tableColumn id="3" xr3:uid="{78D24A91-7D50-47F9-B62E-44DA1F011534}" name="R4 XCM Prospect" dataDxfId="49">
      <calculatedColumnFormula>_xlfn.IFNA(INDEX(#REF!,MATCH(Men[[#This Row],[Rider]],#REF!,0)),"")</calculatedColumnFormula>
    </tableColumn>
    <tableColumn id="4" xr3:uid="{EE72E3E4-5CCE-45FB-9C9E-20E6F560380A}" name="R5 XCM Kinchina" dataDxfId="48">
      <calculatedColumnFormula>_xlfn.IFNA(INDEX(#REF!,MATCH(Men[[#This Row],[Rider]],#REF!,0)),"")</calculatedColumnFormula>
    </tableColumn>
    <tableColumn id="5" xr3:uid="{1148678D-6AEB-4010-8019-FBEE67CDE6B8}" name="R6 XCM Craigburn" dataDxfId="47">
      <calculatedColumnFormula>_xlfn.IFNA(INDEX(#REF!,MATCH(Men[[#This Row],[Rider]],#REF!,0)),"")</calculatedColumnFormula>
    </tableColumn>
    <tableColumn id="6" xr3:uid="{99E06709-298B-4E3D-9D08-0406F4FF5D19}" name="R7 XCO Flinders" dataDxfId="46">
      <calculatedColumnFormula>_xlfn.IFNA(INDEX(#REF!,MATCH(Men[[#This Row],[Rider]],#REF!,0)),"")</calculatedColumnFormula>
    </tableColumn>
    <tableColumn id="10" xr3:uid="{D052E8DB-08F3-450E-ACC5-B72FD732668C}" name="R9 XCO Melrose" dataDxfId="45">
      <calculatedColumnFormula>_xlfn.IFNA(INDEX(#REF!,MATCH(Men[[#This Row],[Rider]],#REF!,0)),"")</calculatedColumnFormula>
    </tableColumn>
    <tableColumn id="8" xr3:uid="{10EEAA2A-919D-495D-A15E-8D80D6C5083A}" name="R10 XCM Melrose" dataDxfId="44"/>
    <tableColumn id="11" xr3:uid="{129C822E-BE49-4BAF-BDD5-06DCB5333645}" name="Number of Rounds" dataDxfId="43">
      <calculatedColumnFormula>7-COUNTBLANK(Men[[#This Row],[R1 XCO O''Hal]:[R10 XCM Melrose]])</calculatedColumnFormula>
    </tableColumn>
    <tableColumn id="7" xr3:uid="{21B7265E-87DC-4542-911F-7ADFA4A0767B}" name="Best 5 of 7_x000a_Total" dataDxfId="42">
      <calculatedColumnFormula array="1">IF(Men[[#This Row],[Number of Rounds]]&lt;=5,SUM(IF(ISNA(B18:H18),0,B18:H18)),SUM(LARGE(B18:H18,{1,2,3,4,5})))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F03A23-1B1A-4D82-A2AA-2E9587E38F97}" name="Women" displayName="Women" ref="M17:V33" totalsRowShown="0" headerRowDxfId="41" dataDxfId="39" headerRowBorderDxfId="40" tableBorderDxfId="38">
  <autoFilter ref="M17:V33" xr:uid="{FE427AD8-F58D-47BE-B1A6-A0F226288E69}"/>
  <sortState xmlns:xlrd2="http://schemas.microsoft.com/office/spreadsheetml/2017/richdata2" ref="M18:V55">
    <sortCondition descending="1" ref="N17:N55"/>
  </sortState>
  <tableColumns count="10">
    <tableColumn id="1" xr3:uid="{B057E2C8-9A05-4986-9EA3-49C07EB53CF5}" name="Rider" dataDxfId="37"/>
    <tableColumn id="2" xr3:uid="{A2F774AC-C5FB-4048-9E6A-1EF6E8FB9853}" name="R1 XCO O'Hal" dataDxfId="36">
      <calculatedColumnFormula>_xlfn.IFNA(INDEX('R1 XCO OHal'!$W$2:$W$83,MATCH(Women[[#This Row],[Rider]],'R1 XCO OHal'!$G$2:$G$83,0)),"")</calculatedColumnFormula>
    </tableColumn>
    <tableColumn id="3" xr3:uid="{8891ACB2-C1D3-4220-B70C-A7B4004D0EED}" name="R4 XCM Prospect" dataDxfId="35">
      <calculatedColumnFormula>_xlfn.IFNA(INDEX(#REF!,MATCH(Women[[#This Row],[Rider]],#REF!,0)),"")</calculatedColumnFormula>
    </tableColumn>
    <tableColumn id="4" xr3:uid="{072560A1-D536-4151-BD77-FA439C680799}" name="R5 XCM Kinchina" dataDxfId="34">
      <calculatedColumnFormula>_xlfn.IFNA(INDEX(#REF!,MATCH(Women[[#This Row],[Rider]],#REF!,0)),"")</calculatedColumnFormula>
    </tableColumn>
    <tableColumn id="5" xr3:uid="{F0C4F201-AFEE-4269-9DEF-7580219256CD}" name="R6 XCM Craigburn" dataDxfId="33">
      <calculatedColumnFormula>_xlfn.IFNA(INDEX(#REF!,MATCH(Women[[#This Row],[Rider]],#REF!,0)),"")</calculatedColumnFormula>
    </tableColumn>
    <tableColumn id="6" xr3:uid="{3E85D9CA-C02F-4386-8DF0-776E3290CF8F}" name="R7 XCO Flinders" dataDxfId="32">
      <calculatedColumnFormula>_xlfn.IFNA(INDEX(#REF!,MATCH(Women[[#This Row],[Rider]],#REF!,0)),"")</calculatedColumnFormula>
    </tableColumn>
    <tableColumn id="8" xr3:uid="{BB1F5C2F-D879-4500-A8CF-A158ED51173E}" name="R9 XCO Melrose" dataDxfId="31">
      <calculatedColumnFormula>_xlfn.IFNA(INDEX(#REF!,MATCH(Women[[#This Row],[Rider]],#REF!,0)),"")</calculatedColumnFormula>
    </tableColumn>
    <tableColumn id="9" xr3:uid="{097EB299-D97D-4335-9DB4-A7C96FA1E40C}" name="R10 XCM Melrose" dataDxfId="30"/>
    <tableColumn id="7" xr3:uid="{2CA1E6E9-9552-4CBB-81E2-C82723E5E230}" name="Number of Rounds" dataDxfId="29">
      <calculatedColumnFormula>8-COUNTBLANK(#REF!)</calculatedColumnFormula>
    </tableColumn>
    <tableColumn id="11" xr3:uid="{67C967CF-3F33-481A-B403-78E955900180}" name="Best 5 of 7_x000a_Total" dataDxfId="28">
      <calculatedColumnFormula array="1">IF(Women[[#This Row],[Number of Rounds]]&lt;=4,SUM(IF(ISNA(N18:S18),0,N18:S18)),SUM(LARGE(N18:S18,{1,2,3,4})))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A60D7FB-04CD-42AF-934A-009060FD260A}" name="Junior" displayName="Junior" ref="Y17:AH48" totalsRowShown="0" headerRowDxfId="27" dataDxfId="25" headerRowBorderDxfId="26" tableBorderDxfId="24">
  <autoFilter ref="Y17:AH48" xr:uid="{608CC2C1-45D4-4D5B-8FE4-6B68C4C4C748}"/>
  <sortState xmlns:xlrd2="http://schemas.microsoft.com/office/spreadsheetml/2017/richdata2" ref="Y18:AH55">
    <sortCondition descending="1" ref="Z17:Z55"/>
  </sortState>
  <tableColumns count="10">
    <tableColumn id="1" xr3:uid="{AA34D76F-09F6-4B96-8EC9-8934CD666C08}" name="Rider" dataDxfId="23"/>
    <tableColumn id="2" xr3:uid="{5804385F-B196-4507-AC1A-6F8FB5F4CF4E}" name="R1 XCO O'Hal" dataDxfId="22">
      <calculatedColumnFormula>_xlfn.IFNA(INDEX('R1 XCO OHal'!$W$2:$W$83,MATCH(Junior[[#This Row],[Rider]],'R1 XCO OHal'!$G$2:$G$83,0)),"")</calculatedColumnFormula>
    </tableColumn>
    <tableColumn id="3" xr3:uid="{67BA6FF6-B03B-4ACF-A5DE-27F8DDE44C21}" name="R4 XCM Prospect" dataDxfId="21">
      <calculatedColumnFormula>_xlfn.IFNA(INDEX(#REF!,MATCH(Junior[[#This Row],[Rider]],#REF!,0)),"")</calculatedColumnFormula>
    </tableColumn>
    <tableColumn id="4" xr3:uid="{2C33B407-E419-41F3-A73A-9E4D1F8D893D}" name="R5 XCM Kinchina" dataDxfId="20">
      <calculatedColumnFormula>_xlfn.IFNA(INDEX(#REF!,MATCH(Junior[[#This Row],[Rider]],#REF!,0)),"")</calculatedColumnFormula>
    </tableColumn>
    <tableColumn id="5" xr3:uid="{73E346F3-AB17-4540-9F6C-6410D7E41A19}" name="R6 XCM Craigburn" dataDxfId="19">
      <calculatedColumnFormula>_xlfn.IFNA(INDEX(#REF!,MATCH(Junior[[#This Row],[Rider]],#REF!,0)),"")</calculatedColumnFormula>
    </tableColumn>
    <tableColumn id="6" xr3:uid="{F80C2E3D-55AC-4A28-851C-D033E22A576F}" name="R7 XCO Flinders" dataDxfId="18">
      <calculatedColumnFormula>_xlfn.IFNA(INDEX(#REF!,MATCH(Junior[[#This Row],[Rider]],#REF!,0)),"")</calculatedColumnFormula>
    </tableColumn>
    <tableColumn id="8" xr3:uid="{CCD6E3AE-2186-4B73-86A0-F8EE8075AD85}" name="R9 XCO Melrose" dataDxfId="17">
      <calculatedColumnFormula>_xlfn.IFNA(INDEX(#REF!,MATCH(Junior[[#This Row],[Rider]],#REF!,0)),"")</calculatedColumnFormula>
    </tableColumn>
    <tableColumn id="9" xr3:uid="{9FCDE99D-23B8-40C2-85D3-C45B5ECF0989}" name="R10 XCM Melrose" dataDxfId="16"/>
    <tableColumn id="11" xr3:uid="{47406415-7ECC-4A34-8F78-7324B21F4B6D}" name="Number of Rounds" dataDxfId="15">
      <calculatedColumnFormula>6-COUNTBLANK(Junior[[#This Row],[R1 XCO O''Hal]:[R9 XCO Melrose]])</calculatedColumnFormula>
    </tableColumn>
    <tableColumn id="7" xr3:uid="{8AD00308-85C0-4842-A37E-AE496034A787}" name="Best 5 of 7_x000a_Total" dataDxfId="14">
      <calculatedColumnFormula array="1">IF(Junior[[#This Row],[Number of Rounds]]&lt;=5,SUM(IF(ISNA(Z18:AE18),0,Z18:AE18)),SUM(LARGE(Z18:AE18,{1,2,3,4,5})))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AA22FA-D9CD-4921-8B35-37B065D0F89F}" name="Women510" displayName="Women510" ref="AK17:AT22" totalsRowShown="0" headerRowDxfId="13" dataDxfId="11" headerRowBorderDxfId="12" tableBorderDxfId="10">
  <autoFilter ref="AK17:AT22" xr:uid="{91AA22FA-D9CD-4921-8B35-37B065D0F89F}"/>
  <sortState xmlns:xlrd2="http://schemas.microsoft.com/office/spreadsheetml/2017/richdata2" ref="AK18:AT49">
    <sortCondition descending="1" ref="AT17:AT49"/>
  </sortState>
  <tableColumns count="10">
    <tableColumn id="1" xr3:uid="{8FE23EAA-6EF8-45D7-B12C-07B6D19B6B11}" name="Rider" dataDxfId="9"/>
    <tableColumn id="2" xr3:uid="{4EFB9E35-1D04-4146-A185-66A82EEAAF4E}" name="R1 XCO O'Hal" dataDxfId="8"/>
    <tableColumn id="3" xr3:uid="{41F22EDF-F78C-4010-BA94-42679C6C72DA}" name="R4 XCM Prospect" dataDxfId="7"/>
    <tableColumn id="4" xr3:uid="{0FF7B6BD-9ED9-4420-A33F-BF6E66E446EE}" name="R5 XCM Kinchina" dataDxfId="6"/>
    <tableColumn id="5" xr3:uid="{5816B266-3DE3-4734-B0FE-97C85F423FC8}" name="R6 XCM Craigburn" dataDxfId="5"/>
    <tableColumn id="6" xr3:uid="{650D0C97-33AE-4C18-AA5D-0DE001F95D81}" name="R7 XCO Flinders" dataDxfId="4"/>
    <tableColumn id="8" xr3:uid="{270B5587-7610-4876-ACAA-28B258F17BCA}" name="R9 XCO Melrose" dataDxfId="3"/>
    <tableColumn id="9" xr3:uid="{2D662507-DCFD-4C21-A543-BD04C28BE1CD}" name="R10 XCM Melrose" dataDxfId="2"/>
    <tableColumn id="7" xr3:uid="{C27F9687-7DF2-4215-9298-4FAC620F9352}" name="Number of Rounds" dataDxfId="1"/>
    <tableColumn id="11" xr3:uid="{6DF52ED9-C874-40FA-A1DB-DA776DC4F14F}" name="Best 5 of 7_x000a_Total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F44"/>
  <sheetViews>
    <sheetView workbookViewId="0">
      <selection activeCell="C20" sqref="C20"/>
    </sheetView>
  </sheetViews>
  <sheetFormatPr defaultRowHeight="15" x14ac:dyDescent="0.25"/>
  <cols>
    <col min="3" max="5" width="21" customWidth="1"/>
    <col min="6" max="6" width="21.42578125" customWidth="1"/>
  </cols>
  <sheetData>
    <row r="1" spans="1:5" x14ac:dyDescent="0.25">
      <c r="A1" s="34" t="s">
        <v>10</v>
      </c>
      <c r="B1" s="34" t="s">
        <v>11</v>
      </c>
      <c r="C1" s="34" t="s">
        <v>12</v>
      </c>
      <c r="D1" s="34" t="s">
        <v>13</v>
      </c>
    </row>
    <row r="2" spans="1:5" x14ac:dyDescent="0.25">
      <c r="A2" t="s">
        <v>0</v>
      </c>
      <c r="B2" s="51" t="s">
        <v>8</v>
      </c>
      <c r="C2" s="51" t="s">
        <v>1072</v>
      </c>
      <c r="D2" s="51" t="s">
        <v>1073</v>
      </c>
      <c r="E2" s="51"/>
    </row>
    <row r="3" spans="1:5" x14ac:dyDescent="0.25">
      <c r="A3" s="75" t="s">
        <v>1</v>
      </c>
      <c r="B3" s="76" t="s">
        <v>8</v>
      </c>
      <c r="C3" s="76" t="s">
        <v>1074</v>
      </c>
      <c r="D3" s="76" t="s">
        <v>1075</v>
      </c>
      <c r="E3" s="76" t="s">
        <v>1092</v>
      </c>
    </row>
    <row r="4" spans="1:5" x14ac:dyDescent="0.25">
      <c r="A4" s="75" t="s">
        <v>2</v>
      </c>
      <c r="B4" s="76" t="s">
        <v>8</v>
      </c>
      <c r="C4" s="76" t="s">
        <v>1076</v>
      </c>
      <c r="D4" s="76" t="s">
        <v>1075</v>
      </c>
      <c r="E4" s="76" t="s">
        <v>1092</v>
      </c>
    </row>
    <row r="5" spans="1:5" x14ac:dyDescent="0.25">
      <c r="A5" s="1" t="s">
        <v>3</v>
      </c>
      <c r="B5" s="51" t="s">
        <v>7</v>
      </c>
      <c r="C5" s="51" t="s">
        <v>1077</v>
      </c>
      <c r="D5" s="51" t="s">
        <v>1078</v>
      </c>
      <c r="E5" s="51"/>
    </row>
    <row r="6" spans="1:5" x14ac:dyDescent="0.25">
      <c r="A6" s="1" t="s">
        <v>4</v>
      </c>
      <c r="B6" s="51" t="s">
        <v>7</v>
      </c>
      <c r="C6" s="51" t="s">
        <v>1079</v>
      </c>
      <c r="D6" s="51" t="s">
        <v>1080</v>
      </c>
      <c r="E6" s="51"/>
    </row>
    <row r="7" spans="1:5" x14ac:dyDescent="0.25">
      <c r="A7" s="1" t="s">
        <v>5</v>
      </c>
      <c r="B7" s="51" t="s">
        <v>7</v>
      </c>
      <c r="C7" s="51" t="s">
        <v>1081</v>
      </c>
      <c r="D7" s="51" t="s">
        <v>1082</v>
      </c>
      <c r="E7" s="51"/>
    </row>
    <row r="8" spans="1:5" x14ac:dyDescent="0.25">
      <c r="A8" s="1" t="s">
        <v>6</v>
      </c>
      <c r="B8" s="51" t="s">
        <v>8</v>
      </c>
      <c r="C8" s="51" t="s">
        <v>1083</v>
      </c>
      <c r="D8" s="51" t="s">
        <v>1084</v>
      </c>
      <c r="E8" s="51"/>
    </row>
    <row r="9" spans="1:5" x14ac:dyDescent="0.25">
      <c r="A9" s="75" t="s">
        <v>9</v>
      </c>
      <c r="B9" s="76" t="s">
        <v>8</v>
      </c>
      <c r="C9" s="76" t="s">
        <v>1085</v>
      </c>
      <c r="D9" s="76" t="s">
        <v>1086</v>
      </c>
      <c r="E9" s="76" t="s">
        <v>1091</v>
      </c>
    </row>
    <row r="10" spans="1:5" s="1" customFormat="1" x14ac:dyDescent="0.25">
      <c r="A10" s="1" t="s">
        <v>1070</v>
      </c>
      <c r="B10" s="51" t="s">
        <v>8</v>
      </c>
      <c r="C10" s="51" t="s">
        <v>1087</v>
      </c>
      <c r="D10" s="51" t="s">
        <v>1088</v>
      </c>
      <c r="E10" s="51"/>
    </row>
    <row r="11" spans="1:5" s="1" customFormat="1" x14ac:dyDescent="0.25">
      <c r="A11" s="1" t="s">
        <v>1071</v>
      </c>
      <c r="B11" s="51" t="s">
        <v>7</v>
      </c>
      <c r="C11" s="51" t="s">
        <v>1089</v>
      </c>
      <c r="D11" s="51" t="s">
        <v>1090</v>
      </c>
      <c r="E11" s="51"/>
    </row>
    <row r="13" spans="1:5" x14ac:dyDescent="0.25">
      <c r="A13" s="34" t="s">
        <v>14</v>
      </c>
      <c r="B13" s="35"/>
      <c r="C13" s="35"/>
      <c r="D13" s="35"/>
    </row>
    <row r="14" spans="1:5" x14ac:dyDescent="0.25">
      <c r="A14" t="s">
        <v>1093</v>
      </c>
    </row>
    <row r="15" spans="1:5" x14ac:dyDescent="0.25">
      <c r="A15" t="s">
        <v>1094</v>
      </c>
    </row>
    <row r="16" spans="1:5" x14ac:dyDescent="0.25">
      <c r="A16" s="75" t="s">
        <v>1095</v>
      </c>
      <c r="B16" s="75"/>
      <c r="C16" s="75"/>
    </row>
    <row r="17" spans="1:6" x14ac:dyDescent="0.25">
      <c r="A17" s="75" t="s">
        <v>1096</v>
      </c>
      <c r="B17" s="75"/>
      <c r="C17" s="75"/>
    </row>
    <row r="27" spans="1:6" x14ac:dyDescent="0.25">
      <c r="C27" s="2"/>
      <c r="D27" s="2"/>
      <c r="E27" s="2"/>
      <c r="F27" s="2"/>
    </row>
    <row r="28" spans="1:6" x14ac:dyDescent="0.25">
      <c r="C28" s="3"/>
      <c r="D28" s="3"/>
      <c r="E28" s="3"/>
      <c r="F28" s="3"/>
    </row>
    <row r="29" spans="1:6" x14ac:dyDescent="0.25">
      <c r="C29" s="3"/>
      <c r="D29" s="3"/>
      <c r="E29" s="3"/>
      <c r="F29" s="3"/>
    </row>
    <row r="30" spans="1:6" x14ac:dyDescent="0.25">
      <c r="C30" s="3"/>
      <c r="D30" s="3"/>
      <c r="E30" s="3"/>
      <c r="F30" s="3"/>
    </row>
    <row r="31" spans="1:6" x14ac:dyDescent="0.25">
      <c r="C31" s="3"/>
      <c r="D31" s="3"/>
      <c r="E31" s="3"/>
      <c r="F31" s="3"/>
    </row>
    <row r="32" spans="1:6" x14ac:dyDescent="0.25">
      <c r="C32" s="3"/>
      <c r="D32" s="3"/>
      <c r="E32" s="3"/>
      <c r="F32" s="3"/>
    </row>
    <row r="33" spans="1:6" x14ac:dyDescent="0.25">
      <c r="C33" s="3"/>
      <c r="D33" s="3"/>
      <c r="E33" s="3"/>
      <c r="F33" s="3"/>
    </row>
    <row r="34" spans="1:6" x14ac:dyDescent="0.25">
      <c r="C34" s="3"/>
      <c r="D34" s="3"/>
      <c r="E34" s="3"/>
      <c r="F34" s="3"/>
    </row>
    <row r="35" spans="1:6" x14ac:dyDescent="0.25">
      <c r="C35" s="3"/>
      <c r="D35" s="3"/>
      <c r="E35" s="3"/>
      <c r="F35" s="3"/>
    </row>
    <row r="37" spans="1:6" x14ac:dyDescent="0.25">
      <c r="A37" s="1"/>
      <c r="D37" s="1"/>
      <c r="E37" s="1"/>
    </row>
    <row r="38" spans="1:6" x14ac:dyDescent="0.25">
      <c r="A38" s="1"/>
      <c r="D38" s="1"/>
      <c r="E38" s="1"/>
    </row>
    <row r="39" spans="1:6" x14ac:dyDescent="0.25">
      <c r="A39" s="1"/>
      <c r="D39" s="1"/>
      <c r="E39" s="1"/>
    </row>
    <row r="40" spans="1:6" x14ac:dyDescent="0.25">
      <c r="A40" s="1"/>
      <c r="D40" s="1"/>
      <c r="E40" s="1"/>
    </row>
    <row r="41" spans="1:6" x14ac:dyDescent="0.25">
      <c r="A41" s="1"/>
      <c r="D41" s="1"/>
      <c r="E41" s="1"/>
    </row>
    <row r="42" spans="1:6" x14ac:dyDescent="0.25">
      <c r="A42" s="1"/>
      <c r="D42" s="1"/>
      <c r="E42" s="1"/>
    </row>
    <row r="43" spans="1:6" x14ac:dyDescent="0.25">
      <c r="A43" s="1"/>
      <c r="D43" s="1"/>
      <c r="E43" s="1"/>
    </row>
    <row r="44" spans="1:6" x14ac:dyDescent="0.25">
      <c r="A44" s="1"/>
      <c r="D44" s="1"/>
      <c r="E44" s="1"/>
    </row>
  </sheetData>
  <phoneticPr fontId="9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J43"/>
  <sheetViews>
    <sheetView workbookViewId="0">
      <selection activeCell="E9" sqref="E9"/>
    </sheetView>
  </sheetViews>
  <sheetFormatPr defaultRowHeight="15" x14ac:dyDescent="0.25"/>
  <sheetData>
    <row r="1" spans="1:10" x14ac:dyDescent="0.25">
      <c r="A1" s="1" t="s">
        <v>15</v>
      </c>
      <c r="B1" s="1"/>
      <c r="C1" s="1"/>
      <c r="D1" s="1"/>
      <c r="E1" s="1"/>
      <c r="F1" s="1"/>
      <c r="G1" s="1"/>
      <c r="H1" s="1"/>
      <c r="I1" s="1"/>
      <c r="J1" s="1"/>
    </row>
    <row r="2" spans="1:10" ht="33.75" x14ac:dyDescent="0.5">
      <c r="A2" s="1"/>
      <c r="B2" s="1"/>
      <c r="C2" s="107" t="s">
        <v>16</v>
      </c>
      <c r="D2" s="108"/>
      <c r="E2" s="108"/>
      <c r="F2" s="108"/>
      <c r="G2" s="108"/>
      <c r="H2" s="108"/>
      <c r="I2" s="108"/>
      <c r="J2" s="108"/>
    </row>
    <row r="3" spans="1:10" ht="45" x14ac:dyDescent="0.25">
      <c r="A3" s="4" t="s">
        <v>17</v>
      </c>
      <c r="B3" s="4" t="s">
        <v>18</v>
      </c>
      <c r="C3" s="5" t="s">
        <v>562</v>
      </c>
      <c r="D3" s="5" t="s">
        <v>25</v>
      </c>
      <c r="E3" s="6" t="s">
        <v>19</v>
      </c>
      <c r="F3" s="7" t="s">
        <v>20</v>
      </c>
      <c r="G3" s="8" t="s">
        <v>21</v>
      </c>
      <c r="H3" s="9" t="s">
        <v>22</v>
      </c>
      <c r="I3" s="10" t="s">
        <v>23</v>
      </c>
      <c r="J3" s="11" t="s">
        <v>24</v>
      </c>
    </row>
    <row r="4" spans="1:10" x14ac:dyDescent="0.25">
      <c r="A4" s="4">
        <v>1</v>
      </c>
      <c r="B4" s="4">
        <v>500</v>
      </c>
      <c r="C4" s="12">
        <v>1</v>
      </c>
      <c r="D4" s="13">
        <v>500</v>
      </c>
      <c r="E4" s="14">
        <v>0.8</v>
      </c>
      <c r="F4" s="14">
        <v>400</v>
      </c>
      <c r="G4" s="15">
        <v>0.7</v>
      </c>
      <c r="H4" s="15">
        <v>350</v>
      </c>
      <c r="I4" s="16">
        <v>0.6</v>
      </c>
      <c r="J4" s="16">
        <v>300</v>
      </c>
    </row>
    <row r="5" spans="1:10" x14ac:dyDescent="0.25">
      <c r="A5" s="4">
        <v>2</v>
      </c>
      <c r="B5" s="4">
        <v>450</v>
      </c>
      <c r="C5" s="12">
        <v>1</v>
      </c>
      <c r="D5" s="13">
        <v>450</v>
      </c>
      <c r="E5" s="14">
        <v>0.8</v>
      </c>
      <c r="F5" s="14">
        <v>360</v>
      </c>
      <c r="G5" s="15">
        <v>0.7</v>
      </c>
      <c r="H5" s="15">
        <v>315</v>
      </c>
      <c r="I5" s="16">
        <v>0.6</v>
      </c>
      <c r="J5" s="16">
        <v>270</v>
      </c>
    </row>
    <row r="6" spans="1:10" x14ac:dyDescent="0.25">
      <c r="A6" s="4">
        <v>3</v>
      </c>
      <c r="B6" s="4">
        <v>420</v>
      </c>
      <c r="C6" s="12">
        <v>1</v>
      </c>
      <c r="D6" s="13">
        <v>420</v>
      </c>
      <c r="E6" s="14">
        <v>0.8</v>
      </c>
      <c r="F6" s="14">
        <v>336</v>
      </c>
      <c r="G6" s="15">
        <v>0.7</v>
      </c>
      <c r="H6" s="15">
        <v>294</v>
      </c>
      <c r="I6" s="16">
        <v>0.6</v>
      </c>
      <c r="J6" s="16">
        <v>252</v>
      </c>
    </row>
    <row r="7" spans="1:10" x14ac:dyDescent="0.25">
      <c r="A7" s="4">
        <v>4</v>
      </c>
      <c r="B7" s="4">
        <v>400</v>
      </c>
      <c r="C7" s="12">
        <v>1</v>
      </c>
      <c r="D7" s="13">
        <v>400</v>
      </c>
      <c r="E7" s="14">
        <v>0.8</v>
      </c>
      <c r="F7" s="14">
        <v>320</v>
      </c>
      <c r="G7" s="15">
        <v>0.7</v>
      </c>
      <c r="H7" s="15">
        <v>280</v>
      </c>
      <c r="I7" s="16">
        <v>0.6</v>
      </c>
      <c r="J7" s="16">
        <v>240</v>
      </c>
    </row>
    <row r="8" spans="1:10" x14ac:dyDescent="0.25">
      <c r="A8" s="4">
        <v>5</v>
      </c>
      <c r="B8" s="4">
        <v>390</v>
      </c>
      <c r="C8" s="12">
        <v>1</v>
      </c>
      <c r="D8" s="13">
        <v>390</v>
      </c>
      <c r="E8" s="14">
        <v>0.8</v>
      </c>
      <c r="F8" s="14">
        <v>312</v>
      </c>
      <c r="G8" s="15">
        <v>0.7</v>
      </c>
      <c r="H8" s="15">
        <v>273</v>
      </c>
      <c r="I8" s="16">
        <v>0.6</v>
      </c>
      <c r="J8" s="16">
        <v>234</v>
      </c>
    </row>
    <row r="9" spans="1:10" x14ac:dyDescent="0.25">
      <c r="A9" s="4">
        <v>6</v>
      </c>
      <c r="B9" s="4">
        <v>380</v>
      </c>
      <c r="C9" s="12">
        <v>1</v>
      </c>
      <c r="D9" s="13">
        <v>380</v>
      </c>
      <c r="E9" s="14">
        <v>0.8</v>
      </c>
      <c r="F9" s="14">
        <v>304</v>
      </c>
      <c r="G9" s="15">
        <v>0.7</v>
      </c>
      <c r="H9" s="15">
        <v>266</v>
      </c>
      <c r="I9" s="16">
        <v>0.6</v>
      </c>
      <c r="J9" s="16">
        <v>228</v>
      </c>
    </row>
    <row r="10" spans="1:10" x14ac:dyDescent="0.25">
      <c r="A10" s="4">
        <v>7</v>
      </c>
      <c r="B10" s="4">
        <v>370</v>
      </c>
      <c r="C10" s="12">
        <v>1</v>
      </c>
      <c r="D10" s="13">
        <v>370</v>
      </c>
      <c r="E10" s="14">
        <v>0.8</v>
      </c>
      <c r="F10" s="14">
        <v>296</v>
      </c>
      <c r="G10" s="15">
        <v>0.7</v>
      </c>
      <c r="H10" s="15">
        <v>259</v>
      </c>
      <c r="I10" s="16">
        <v>0.6</v>
      </c>
      <c r="J10" s="16">
        <v>222</v>
      </c>
    </row>
    <row r="11" spans="1:10" x14ac:dyDescent="0.25">
      <c r="A11" s="4">
        <v>8</v>
      </c>
      <c r="B11" s="4">
        <v>360</v>
      </c>
      <c r="C11" s="12">
        <v>1</v>
      </c>
      <c r="D11" s="13">
        <v>360</v>
      </c>
      <c r="E11" s="14">
        <v>0.8</v>
      </c>
      <c r="F11" s="14">
        <v>288</v>
      </c>
      <c r="G11" s="15">
        <v>0.7</v>
      </c>
      <c r="H11" s="15">
        <v>251.99999999999997</v>
      </c>
      <c r="I11" s="16">
        <v>0.6</v>
      </c>
      <c r="J11" s="16">
        <v>216</v>
      </c>
    </row>
    <row r="12" spans="1:10" x14ac:dyDescent="0.25">
      <c r="A12" s="4">
        <v>9</v>
      </c>
      <c r="B12" s="4">
        <v>350</v>
      </c>
      <c r="C12" s="12">
        <v>1</v>
      </c>
      <c r="D12" s="13">
        <v>350</v>
      </c>
      <c r="E12" s="14">
        <v>0.8</v>
      </c>
      <c r="F12" s="14">
        <v>280</v>
      </c>
      <c r="G12" s="15">
        <v>0.7</v>
      </c>
      <c r="H12" s="15">
        <v>244.99999999999997</v>
      </c>
      <c r="I12" s="16">
        <v>0.6</v>
      </c>
      <c r="J12" s="16">
        <v>210</v>
      </c>
    </row>
    <row r="13" spans="1:10" x14ac:dyDescent="0.25">
      <c r="A13" s="4">
        <v>10</v>
      </c>
      <c r="B13" s="4">
        <v>340</v>
      </c>
      <c r="C13" s="12">
        <v>1</v>
      </c>
      <c r="D13" s="13">
        <v>340</v>
      </c>
      <c r="E13" s="14">
        <v>0.8</v>
      </c>
      <c r="F13" s="14">
        <v>272</v>
      </c>
      <c r="G13" s="15">
        <v>0.7</v>
      </c>
      <c r="H13" s="15">
        <v>237.99999999999997</v>
      </c>
      <c r="I13" s="16">
        <v>0.6</v>
      </c>
      <c r="J13" s="16">
        <v>204</v>
      </c>
    </row>
    <row r="14" spans="1:10" x14ac:dyDescent="0.25">
      <c r="A14" s="4">
        <v>11</v>
      </c>
      <c r="B14" s="4">
        <v>330</v>
      </c>
      <c r="C14" s="12">
        <v>1</v>
      </c>
      <c r="D14" s="13">
        <v>330</v>
      </c>
      <c r="E14" s="14">
        <v>0.8</v>
      </c>
      <c r="F14" s="14">
        <v>264</v>
      </c>
      <c r="G14" s="15">
        <v>0.7</v>
      </c>
      <c r="H14" s="15">
        <v>230.99999999999997</v>
      </c>
      <c r="I14" s="16">
        <v>0.6</v>
      </c>
      <c r="J14" s="16">
        <v>198</v>
      </c>
    </row>
    <row r="15" spans="1:10" x14ac:dyDescent="0.25">
      <c r="A15" s="4">
        <v>12</v>
      </c>
      <c r="B15" s="4">
        <v>320</v>
      </c>
      <c r="C15" s="12">
        <v>1</v>
      </c>
      <c r="D15" s="13">
        <v>320</v>
      </c>
      <c r="E15" s="14">
        <v>0.8</v>
      </c>
      <c r="F15" s="14">
        <v>256</v>
      </c>
      <c r="G15" s="15">
        <v>0.7</v>
      </c>
      <c r="H15" s="15">
        <v>224</v>
      </c>
      <c r="I15" s="16">
        <v>0.6</v>
      </c>
      <c r="J15" s="16">
        <v>192</v>
      </c>
    </row>
    <row r="16" spans="1:10" x14ac:dyDescent="0.25">
      <c r="A16" s="4">
        <v>13</v>
      </c>
      <c r="B16" s="4">
        <v>310</v>
      </c>
      <c r="C16" s="12">
        <v>1</v>
      </c>
      <c r="D16" s="13">
        <v>310</v>
      </c>
      <c r="E16" s="14">
        <v>0.8</v>
      </c>
      <c r="F16" s="14">
        <v>248</v>
      </c>
      <c r="G16" s="15">
        <v>0.7</v>
      </c>
      <c r="H16" s="15">
        <v>217</v>
      </c>
      <c r="I16" s="16">
        <v>0.6</v>
      </c>
      <c r="J16" s="16">
        <v>186</v>
      </c>
    </row>
    <row r="17" spans="1:10" x14ac:dyDescent="0.25">
      <c r="A17" s="4">
        <v>14</v>
      </c>
      <c r="B17" s="4">
        <v>300</v>
      </c>
      <c r="C17" s="12">
        <v>1</v>
      </c>
      <c r="D17" s="13">
        <v>300</v>
      </c>
      <c r="E17" s="14">
        <v>0.8</v>
      </c>
      <c r="F17" s="14">
        <v>240</v>
      </c>
      <c r="G17" s="15">
        <v>0.7</v>
      </c>
      <c r="H17" s="15">
        <v>210</v>
      </c>
      <c r="I17" s="16">
        <v>0.6</v>
      </c>
      <c r="J17" s="16">
        <v>180</v>
      </c>
    </row>
    <row r="18" spans="1:10" x14ac:dyDescent="0.25">
      <c r="A18" s="4">
        <v>15</v>
      </c>
      <c r="B18" s="4">
        <v>290</v>
      </c>
      <c r="C18" s="12">
        <v>1</v>
      </c>
      <c r="D18" s="13">
        <v>290</v>
      </c>
      <c r="E18" s="14">
        <v>0.8</v>
      </c>
      <c r="F18" s="14">
        <v>232</v>
      </c>
      <c r="G18" s="15">
        <v>0.7</v>
      </c>
      <c r="H18" s="15">
        <v>203</v>
      </c>
      <c r="I18" s="16">
        <v>0.6</v>
      </c>
      <c r="J18" s="16">
        <v>174</v>
      </c>
    </row>
    <row r="19" spans="1:10" x14ac:dyDescent="0.25">
      <c r="A19" s="4">
        <v>16</v>
      </c>
      <c r="B19" s="4">
        <v>280</v>
      </c>
      <c r="C19" s="12">
        <v>1</v>
      </c>
      <c r="D19" s="13">
        <v>280</v>
      </c>
      <c r="E19" s="14">
        <v>0.8</v>
      </c>
      <c r="F19" s="14">
        <v>224</v>
      </c>
      <c r="G19" s="15">
        <v>0.7</v>
      </c>
      <c r="H19" s="15">
        <v>196</v>
      </c>
      <c r="I19" s="16">
        <v>0.6</v>
      </c>
      <c r="J19" s="16">
        <v>168</v>
      </c>
    </row>
    <row r="20" spans="1:10" x14ac:dyDescent="0.25">
      <c r="A20" s="4">
        <v>17</v>
      </c>
      <c r="B20" s="4">
        <v>270</v>
      </c>
      <c r="C20" s="12">
        <v>1</v>
      </c>
      <c r="D20" s="13">
        <v>270</v>
      </c>
      <c r="E20" s="14">
        <v>0.8</v>
      </c>
      <c r="F20" s="14">
        <v>216</v>
      </c>
      <c r="G20" s="15">
        <v>0.7</v>
      </c>
      <c r="H20" s="15">
        <v>189</v>
      </c>
      <c r="I20" s="16">
        <v>0.6</v>
      </c>
      <c r="J20" s="16">
        <v>162</v>
      </c>
    </row>
    <row r="21" spans="1:10" x14ac:dyDescent="0.25">
      <c r="A21" s="4">
        <v>18</v>
      </c>
      <c r="B21" s="4">
        <v>260</v>
      </c>
      <c r="C21" s="12">
        <v>1</v>
      </c>
      <c r="D21" s="13">
        <v>260</v>
      </c>
      <c r="E21" s="14">
        <v>0.8</v>
      </c>
      <c r="F21" s="14">
        <v>208</v>
      </c>
      <c r="G21" s="15">
        <v>0.7</v>
      </c>
      <c r="H21" s="15">
        <v>182</v>
      </c>
      <c r="I21" s="16">
        <v>0.6</v>
      </c>
      <c r="J21" s="16">
        <v>156</v>
      </c>
    </row>
    <row r="22" spans="1:10" x14ac:dyDescent="0.25">
      <c r="A22" s="4">
        <v>19</v>
      </c>
      <c r="B22" s="4">
        <v>250</v>
      </c>
      <c r="C22" s="12">
        <v>1</v>
      </c>
      <c r="D22" s="13">
        <v>250</v>
      </c>
      <c r="E22" s="14">
        <v>0.8</v>
      </c>
      <c r="F22" s="14">
        <v>200</v>
      </c>
      <c r="G22" s="15">
        <v>0.7</v>
      </c>
      <c r="H22" s="15">
        <v>175</v>
      </c>
      <c r="I22" s="16">
        <v>0.6</v>
      </c>
      <c r="J22" s="16">
        <v>150</v>
      </c>
    </row>
    <row r="23" spans="1:10" x14ac:dyDescent="0.25">
      <c r="A23" s="4">
        <v>20</v>
      </c>
      <c r="B23" s="4">
        <v>245</v>
      </c>
      <c r="C23" s="12">
        <v>1</v>
      </c>
      <c r="D23" s="13">
        <v>245</v>
      </c>
      <c r="E23" s="14">
        <v>0.8</v>
      </c>
      <c r="F23" s="14">
        <v>196</v>
      </c>
      <c r="G23" s="15">
        <v>0.7</v>
      </c>
      <c r="H23" s="15">
        <v>171.5</v>
      </c>
      <c r="I23" s="16">
        <v>0.6</v>
      </c>
      <c r="J23" s="16">
        <v>147</v>
      </c>
    </row>
    <row r="24" spans="1:10" x14ac:dyDescent="0.25">
      <c r="A24" s="4">
        <v>21</v>
      </c>
      <c r="B24" s="4">
        <v>240</v>
      </c>
      <c r="C24" s="12">
        <v>1</v>
      </c>
      <c r="D24" s="13">
        <v>240</v>
      </c>
      <c r="E24" s="14">
        <v>0.8</v>
      </c>
      <c r="F24" s="14">
        <v>192</v>
      </c>
      <c r="G24" s="15">
        <v>0.7</v>
      </c>
      <c r="H24" s="15">
        <v>168</v>
      </c>
      <c r="I24" s="16">
        <v>0.6</v>
      </c>
      <c r="J24" s="16">
        <v>144</v>
      </c>
    </row>
    <row r="25" spans="1:10" x14ac:dyDescent="0.25">
      <c r="A25" s="4">
        <v>22</v>
      </c>
      <c r="B25" s="4">
        <v>235</v>
      </c>
      <c r="C25" s="12">
        <v>1</v>
      </c>
      <c r="D25" s="13">
        <v>235</v>
      </c>
      <c r="E25" s="14">
        <v>0.8</v>
      </c>
      <c r="F25" s="14">
        <v>188</v>
      </c>
      <c r="G25" s="15">
        <v>0.7</v>
      </c>
      <c r="H25" s="15">
        <v>164.5</v>
      </c>
      <c r="I25" s="16">
        <v>0.6</v>
      </c>
      <c r="J25" s="16">
        <v>141</v>
      </c>
    </row>
    <row r="26" spans="1:10" x14ac:dyDescent="0.25">
      <c r="A26" s="4">
        <v>23</v>
      </c>
      <c r="B26" s="4">
        <v>230</v>
      </c>
      <c r="C26" s="12">
        <v>1</v>
      </c>
      <c r="D26" s="13">
        <v>230</v>
      </c>
      <c r="E26" s="14">
        <v>0.8</v>
      </c>
      <c r="F26" s="14">
        <v>184</v>
      </c>
      <c r="G26" s="15">
        <v>0.7</v>
      </c>
      <c r="H26" s="15">
        <v>161</v>
      </c>
      <c r="I26" s="16">
        <v>0.6</v>
      </c>
      <c r="J26" s="16">
        <v>138</v>
      </c>
    </row>
    <row r="27" spans="1:10" x14ac:dyDescent="0.25">
      <c r="A27" s="4">
        <v>24</v>
      </c>
      <c r="B27" s="4">
        <v>225</v>
      </c>
      <c r="C27" s="12">
        <v>1</v>
      </c>
      <c r="D27" s="13">
        <v>225</v>
      </c>
      <c r="E27" s="14">
        <v>0.8</v>
      </c>
      <c r="F27" s="14">
        <v>180</v>
      </c>
      <c r="G27" s="15">
        <v>0.7</v>
      </c>
      <c r="H27" s="15">
        <v>157.5</v>
      </c>
      <c r="I27" s="16">
        <v>0.6</v>
      </c>
      <c r="J27" s="16">
        <v>135</v>
      </c>
    </row>
    <row r="28" spans="1:10" x14ac:dyDescent="0.25">
      <c r="A28" s="4">
        <v>25</v>
      </c>
      <c r="B28" s="4">
        <v>220</v>
      </c>
      <c r="C28" s="12">
        <v>1</v>
      </c>
      <c r="D28" s="13">
        <v>220</v>
      </c>
      <c r="E28" s="14">
        <v>0.8</v>
      </c>
      <c r="F28" s="14">
        <v>176</v>
      </c>
      <c r="G28" s="15">
        <v>0.7</v>
      </c>
      <c r="H28" s="15">
        <v>154</v>
      </c>
      <c r="I28" s="16">
        <v>0.6</v>
      </c>
      <c r="J28" s="16">
        <v>132</v>
      </c>
    </row>
    <row r="29" spans="1:10" x14ac:dyDescent="0.25">
      <c r="A29" s="4">
        <v>26</v>
      </c>
      <c r="B29" s="4">
        <v>215</v>
      </c>
      <c r="C29" s="12">
        <v>1</v>
      </c>
      <c r="D29" s="13">
        <v>215</v>
      </c>
      <c r="E29" s="14">
        <v>0.8</v>
      </c>
      <c r="F29" s="14">
        <v>172</v>
      </c>
      <c r="G29" s="15">
        <v>0.7</v>
      </c>
      <c r="H29" s="15">
        <v>150.5</v>
      </c>
      <c r="I29" s="16">
        <v>0.6</v>
      </c>
      <c r="J29" s="16">
        <v>129</v>
      </c>
    </row>
    <row r="30" spans="1:10" x14ac:dyDescent="0.25">
      <c r="A30" s="4">
        <v>27</v>
      </c>
      <c r="B30" s="4">
        <v>210</v>
      </c>
      <c r="C30" s="12">
        <v>1</v>
      </c>
      <c r="D30" s="13">
        <v>210</v>
      </c>
      <c r="E30" s="14">
        <v>0.8</v>
      </c>
      <c r="F30" s="14">
        <v>168</v>
      </c>
      <c r="G30" s="15">
        <v>0.7</v>
      </c>
      <c r="H30" s="15">
        <v>147</v>
      </c>
      <c r="I30" s="16">
        <v>0.6</v>
      </c>
      <c r="J30" s="16">
        <v>126</v>
      </c>
    </row>
    <row r="31" spans="1:10" x14ac:dyDescent="0.25">
      <c r="A31" s="4">
        <v>28</v>
      </c>
      <c r="B31" s="4">
        <v>205</v>
      </c>
      <c r="C31" s="12">
        <v>1</v>
      </c>
      <c r="D31" s="13">
        <v>205</v>
      </c>
      <c r="E31" s="14">
        <v>0.8</v>
      </c>
      <c r="F31" s="14">
        <v>164</v>
      </c>
      <c r="G31" s="15">
        <v>0.7</v>
      </c>
      <c r="H31" s="15">
        <v>143.5</v>
      </c>
      <c r="I31" s="16">
        <v>0.6</v>
      </c>
      <c r="J31" s="16">
        <v>123</v>
      </c>
    </row>
    <row r="32" spans="1:10" x14ac:dyDescent="0.25">
      <c r="A32" s="4">
        <v>29</v>
      </c>
      <c r="B32" s="4">
        <v>200</v>
      </c>
      <c r="C32" s="12">
        <v>1</v>
      </c>
      <c r="D32" s="13">
        <v>200</v>
      </c>
      <c r="E32" s="14">
        <v>0.8</v>
      </c>
      <c r="F32" s="14">
        <v>160</v>
      </c>
      <c r="G32" s="15">
        <v>0.7</v>
      </c>
      <c r="H32" s="15">
        <v>140</v>
      </c>
      <c r="I32" s="16">
        <v>0.6</v>
      </c>
      <c r="J32" s="16">
        <v>120</v>
      </c>
    </row>
    <row r="33" spans="1:10" x14ac:dyDescent="0.25">
      <c r="A33" s="4">
        <v>30</v>
      </c>
      <c r="B33" s="4">
        <v>195</v>
      </c>
      <c r="C33" s="12">
        <v>1</v>
      </c>
      <c r="D33" s="13">
        <v>195</v>
      </c>
      <c r="E33" s="14">
        <v>0.8</v>
      </c>
      <c r="F33" s="14">
        <v>156</v>
      </c>
      <c r="G33" s="15">
        <v>0.7</v>
      </c>
      <c r="H33" s="15">
        <v>136.5</v>
      </c>
      <c r="I33" s="16">
        <v>0.6</v>
      </c>
      <c r="J33" s="16">
        <v>117</v>
      </c>
    </row>
    <row r="34" spans="1:10" x14ac:dyDescent="0.25">
      <c r="A34" s="4">
        <v>31</v>
      </c>
      <c r="B34" s="4">
        <v>190</v>
      </c>
      <c r="C34" s="12">
        <v>1</v>
      </c>
      <c r="D34" s="13">
        <v>190</v>
      </c>
      <c r="E34" s="14">
        <v>0.8</v>
      </c>
      <c r="F34" s="14">
        <v>152</v>
      </c>
      <c r="G34" s="15">
        <v>0.7</v>
      </c>
      <c r="H34" s="15">
        <v>133</v>
      </c>
      <c r="I34" s="16">
        <v>0.6</v>
      </c>
      <c r="J34" s="16">
        <v>114</v>
      </c>
    </row>
    <row r="35" spans="1:10" x14ac:dyDescent="0.25">
      <c r="A35" s="4">
        <v>32</v>
      </c>
      <c r="B35" s="4">
        <v>185</v>
      </c>
      <c r="C35" s="12">
        <v>1</v>
      </c>
      <c r="D35" s="13">
        <v>185</v>
      </c>
      <c r="E35" s="14">
        <v>0.8</v>
      </c>
      <c r="F35" s="14">
        <v>148</v>
      </c>
      <c r="G35" s="15">
        <v>0.7</v>
      </c>
      <c r="H35" s="15">
        <v>129.5</v>
      </c>
      <c r="I35" s="16">
        <v>0.6</v>
      </c>
      <c r="J35" s="16">
        <v>111</v>
      </c>
    </row>
    <row r="36" spans="1:10" x14ac:dyDescent="0.25">
      <c r="A36" s="4">
        <v>33</v>
      </c>
      <c r="B36" s="4">
        <v>180</v>
      </c>
      <c r="C36" s="12">
        <v>1</v>
      </c>
      <c r="D36" s="13">
        <v>180</v>
      </c>
      <c r="E36" s="14">
        <v>0.8</v>
      </c>
      <c r="F36" s="14">
        <v>144</v>
      </c>
      <c r="G36" s="15">
        <v>0.7</v>
      </c>
      <c r="H36" s="15">
        <v>125.99999999999999</v>
      </c>
      <c r="I36" s="16">
        <v>0.6</v>
      </c>
      <c r="J36" s="16">
        <v>108</v>
      </c>
    </row>
    <row r="37" spans="1:10" x14ac:dyDescent="0.25">
      <c r="A37" s="4">
        <v>34</v>
      </c>
      <c r="B37" s="4">
        <v>175</v>
      </c>
      <c r="C37" s="12">
        <v>1</v>
      </c>
      <c r="D37" s="13">
        <v>175</v>
      </c>
      <c r="E37" s="14">
        <v>0.8</v>
      </c>
      <c r="F37" s="14">
        <v>140</v>
      </c>
      <c r="G37" s="15">
        <v>0.7</v>
      </c>
      <c r="H37" s="15">
        <v>122.49999999999999</v>
      </c>
      <c r="I37" s="16">
        <v>0.6</v>
      </c>
      <c r="J37" s="16">
        <v>105</v>
      </c>
    </row>
    <row r="38" spans="1:10" x14ac:dyDescent="0.25">
      <c r="A38" s="4">
        <v>35</v>
      </c>
      <c r="B38" s="4">
        <v>170</v>
      </c>
      <c r="C38" s="12">
        <v>1</v>
      </c>
      <c r="D38" s="13">
        <v>170</v>
      </c>
      <c r="E38" s="14">
        <v>0.8</v>
      </c>
      <c r="F38" s="14">
        <v>136</v>
      </c>
      <c r="G38" s="15">
        <v>0.7</v>
      </c>
      <c r="H38" s="15">
        <v>118.99999999999999</v>
      </c>
      <c r="I38" s="16">
        <v>0.6</v>
      </c>
      <c r="J38" s="16">
        <v>102</v>
      </c>
    </row>
    <row r="39" spans="1:10" x14ac:dyDescent="0.25">
      <c r="A39" s="4">
        <v>36</v>
      </c>
      <c r="B39" s="4">
        <v>165</v>
      </c>
      <c r="C39" s="12">
        <v>1</v>
      </c>
      <c r="D39" s="13">
        <v>165</v>
      </c>
      <c r="E39" s="14">
        <v>0.8</v>
      </c>
      <c r="F39" s="14">
        <v>132</v>
      </c>
      <c r="G39" s="15">
        <v>0.7</v>
      </c>
      <c r="H39" s="15">
        <v>115.49999999999999</v>
      </c>
      <c r="I39" s="16">
        <v>0.6</v>
      </c>
      <c r="J39" s="16">
        <v>99</v>
      </c>
    </row>
    <row r="40" spans="1:10" x14ac:dyDescent="0.25">
      <c r="A40" s="4">
        <v>37</v>
      </c>
      <c r="B40" s="4">
        <v>160</v>
      </c>
      <c r="C40" s="12">
        <v>1</v>
      </c>
      <c r="D40" s="13">
        <v>160</v>
      </c>
      <c r="E40" s="14">
        <v>0.8</v>
      </c>
      <c r="F40" s="14">
        <v>128</v>
      </c>
      <c r="G40" s="15">
        <v>0.7</v>
      </c>
      <c r="H40" s="15">
        <v>112</v>
      </c>
      <c r="I40" s="16">
        <v>0.6</v>
      </c>
      <c r="J40" s="16">
        <v>96</v>
      </c>
    </row>
    <row r="41" spans="1:10" x14ac:dyDescent="0.25">
      <c r="A41" s="4">
        <v>38</v>
      </c>
      <c r="B41" s="4">
        <v>155</v>
      </c>
      <c r="C41" s="12">
        <v>1</v>
      </c>
      <c r="D41" s="13">
        <v>155</v>
      </c>
      <c r="E41" s="14">
        <v>0.8</v>
      </c>
      <c r="F41" s="14">
        <v>124</v>
      </c>
      <c r="G41" s="15">
        <v>0.7</v>
      </c>
      <c r="H41" s="15">
        <v>108.5</v>
      </c>
      <c r="I41" s="16">
        <v>0.6</v>
      </c>
      <c r="J41" s="16">
        <v>93</v>
      </c>
    </row>
    <row r="42" spans="1:10" x14ac:dyDescent="0.25">
      <c r="A42" s="4">
        <v>39</v>
      </c>
      <c r="B42" s="4">
        <v>150</v>
      </c>
      <c r="C42" s="12">
        <v>1</v>
      </c>
      <c r="D42" s="13">
        <v>150</v>
      </c>
      <c r="E42" s="14">
        <v>0.8</v>
      </c>
      <c r="F42" s="14">
        <v>120</v>
      </c>
      <c r="G42" s="15">
        <v>0.7</v>
      </c>
      <c r="H42" s="15">
        <v>105</v>
      </c>
      <c r="I42" s="16">
        <v>0.6</v>
      </c>
      <c r="J42" s="16">
        <v>90</v>
      </c>
    </row>
    <row r="43" spans="1:10" x14ac:dyDescent="0.25">
      <c r="A43" s="4">
        <v>40</v>
      </c>
      <c r="B43" s="4">
        <v>145</v>
      </c>
      <c r="C43" s="12">
        <v>1</v>
      </c>
      <c r="D43" s="13">
        <v>145</v>
      </c>
      <c r="E43" s="14">
        <v>0.8</v>
      </c>
      <c r="F43" s="14">
        <v>116</v>
      </c>
      <c r="G43" s="15">
        <v>0.7</v>
      </c>
      <c r="H43" s="15">
        <v>101.5</v>
      </c>
      <c r="I43" s="16">
        <v>0.6</v>
      </c>
      <c r="J43" s="16">
        <v>87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F236"/>
  <sheetViews>
    <sheetView zoomScale="73" workbookViewId="0">
      <selection activeCell="F31" sqref="F31"/>
    </sheetView>
  </sheetViews>
  <sheetFormatPr defaultRowHeight="15" x14ac:dyDescent="0.25"/>
  <cols>
    <col min="1" max="4" width="22.7109375" style="32" customWidth="1"/>
  </cols>
  <sheetData>
    <row r="1" spans="1:6" x14ac:dyDescent="0.25">
      <c r="A1" s="45" t="s">
        <v>26</v>
      </c>
      <c r="B1" s="45" t="s">
        <v>27</v>
      </c>
      <c r="C1" s="45" t="s">
        <v>28</v>
      </c>
      <c r="D1" s="45" t="s">
        <v>29</v>
      </c>
      <c r="F1" s="17" t="s">
        <v>30</v>
      </c>
    </row>
    <row r="2" spans="1:6" s="1" customFormat="1" x14ac:dyDescent="0.25">
      <c r="A2" s="45">
        <f>COUNTA(A3:A300)</f>
        <v>16</v>
      </c>
      <c r="B2" s="45">
        <f>COUNTA(B3:B300)</f>
        <v>78</v>
      </c>
      <c r="C2" s="45">
        <f>COUNTA(C3:C300)</f>
        <v>0</v>
      </c>
      <c r="D2" s="45">
        <f>COUNTA(D3:D300)</f>
        <v>31</v>
      </c>
      <c r="F2" s="17"/>
    </row>
    <row r="3" spans="1:6" x14ac:dyDescent="0.25">
      <c r="A3" s="73" t="s">
        <v>960</v>
      </c>
      <c r="B3" s="73" t="s">
        <v>945</v>
      </c>
      <c r="C3" s="48"/>
      <c r="D3" s="73" t="s">
        <v>1033</v>
      </c>
    </row>
    <row r="4" spans="1:6" x14ac:dyDescent="0.25">
      <c r="A4" s="73" t="s">
        <v>961</v>
      </c>
      <c r="B4" s="73" t="s">
        <v>946</v>
      </c>
      <c r="C4" s="36"/>
      <c r="D4" s="73" t="s">
        <v>1034</v>
      </c>
    </row>
    <row r="5" spans="1:6" x14ac:dyDescent="0.25">
      <c r="A5" s="73" t="s">
        <v>962</v>
      </c>
      <c r="B5" s="73" t="s">
        <v>947</v>
      </c>
      <c r="C5" s="36"/>
      <c r="D5" s="73" t="s">
        <v>1035</v>
      </c>
    </row>
    <row r="6" spans="1:6" x14ac:dyDescent="0.25">
      <c r="A6" s="73" t="s">
        <v>963</v>
      </c>
      <c r="B6" s="73" t="s">
        <v>948</v>
      </c>
      <c r="C6" s="36"/>
      <c r="D6" s="73" t="s">
        <v>1036</v>
      </c>
    </row>
    <row r="7" spans="1:6" x14ac:dyDescent="0.25">
      <c r="A7" s="73" t="s">
        <v>987</v>
      </c>
      <c r="B7" s="73" t="s">
        <v>949</v>
      </c>
      <c r="C7" s="36"/>
      <c r="D7" s="73" t="s">
        <v>1037</v>
      </c>
    </row>
    <row r="8" spans="1:6" x14ac:dyDescent="0.25">
      <c r="A8" s="73" t="s">
        <v>988</v>
      </c>
      <c r="B8" s="73" t="s">
        <v>950</v>
      </c>
      <c r="C8" s="50"/>
      <c r="D8" s="73" t="s">
        <v>1038</v>
      </c>
    </row>
    <row r="9" spans="1:6" x14ac:dyDescent="0.25">
      <c r="A9" s="73" t="s">
        <v>989</v>
      </c>
      <c r="B9" s="73" t="s">
        <v>951</v>
      </c>
      <c r="C9" s="48"/>
      <c r="D9" s="73" t="s">
        <v>1039</v>
      </c>
    </row>
    <row r="10" spans="1:6" x14ac:dyDescent="0.25">
      <c r="A10" s="73" t="s">
        <v>990</v>
      </c>
      <c r="B10" s="73" t="s">
        <v>952</v>
      </c>
      <c r="C10" s="48"/>
      <c r="D10" s="73" t="s">
        <v>1040</v>
      </c>
    </row>
    <row r="11" spans="1:6" x14ac:dyDescent="0.25">
      <c r="A11" s="73" t="s">
        <v>991</v>
      </c>
      <c r="B11" s="73" t="s">
        <v>953</v>
      </c>
      <c r="C11" s="48"/>
      <c r="D11" s="73" t="s">
        <v>1041</v>
      </c>
    </row>
    <row r="12" spans="1:6" x14ac:dyDescent="0.25">
      <c r="A12" s="73" t="s">
        <v>992</v>
      </c>
      <c r="B12" s="73" t="s">
        <v>954</v>
      </c>
      <c r="C12" s="48"/>
      <c r="D12" s="73" t="s">
        <v>1042</v>
      </c>
    </row>
    <row r="13" spans="1:6" x14ac:dyDescent="0.25">
      <c r="A13" s="73" t="s">
        <v>1017</v>
      </c>
      <c r="B13" s="73" t="s">
        <v>955</v>
      </c>
      <c r="C13" s="48"/>
      <c r="D13" s="73" t="s">
        <v>1043</v>
      </c>
    </row>
    <row r="14" spans="1:6" x14ac:dyDescent="0.25">
      <c r="A14" s="73" t="s">
        <v>1018</v>
      </c>
      <c r="B14" s="73" t="s">
        <v>956</v>
      </c>
      <c r="C14" s="48"/>
      <c r="D14" s="73" t="s">
        <v>1044</v>
      </c>
    </row>
    <row r="15" spans="1:6" x14ac:dyDescent="0.25">
      <c r="A15" s="73" t="s">
        <v>1019</v>
      </c>
      <c r="B15" s="73" t="s">
        <v>957</v>
      </c>
      <c r="C15" s="48"/>
      <c r="D15" s="73" t="s">
        <v>1045</v>
      </c>
    </row>
    <row r="16" spans="1:6" x14ac:dyDescent="0.25">
      <c r="A16" s="73" t="s">
        <v>1020</v>
      </c>
      <c r="B16" s="73" t="s">
        <v>958</v>
      </c>
      <c r="C16" s="48"/>
      <c r="D16" s="73" t="s">
        <v>1046</v>
      </c>
    </row>
    <row r="17" spans="1:4" x14ac:dyDescent="0.25">
      <c r="A17" s="73" t="s">
        <v>1021</v>
      </c>
      <c r="B17" s="73" t="s">
        <v>959</v>
      </c>
      <c r="C17" s="48"/>
      <c r="D17" s="73" t="s">
        <v>1047</v>
      </c>
    </row>
    <row r="18" spans="1:4" x14ac:dyDescent="0.25">
      <c r="A18" s="77" t="s">
        <v>1069</v>
      </c>
      <c r="B18" s="73" t="s">
        <v>964</v>
      </c>
      <c r="C18" s="48"/>
      <c r="D18" s="73" t="s">
        <v>1048</v>
      </c>
    </row>
    <row r="19" spans="1:4" x14ac:dyDescent="0.25">
      <c r="A19" s="36"/>
      <c r="B19" s="73" t="s">
        <v>965</v>
      </c>
      <c r="C19" s="48"/>
      <c r="D19" s="73" t="s">
        <v>1049</v>
      </c>
    </row>
    <row r="20" spans="1:4" x14ac:dyDescent="0.25">
      <c r="A20" s="36"/>
      <c r="B20" s="73" t="s">
        <v>966</v>
      </c>
      <c r="C20" s="48"/>
      <c r="D20" s="73" t="s">
        <v>1050</v>
      </c>
    </row>
    <row r="21" spans="1:4" x14ac:dyDescent="0.25">
      <c r="A21" s="36"/>
      <c r="B21" s="73" t="s">
        <v>967</v>
      </c>
      <c r="C21" s="48"/>
      <c r="D21" s="73" t="s">
        <v>1051</v>
      </c>
    </row>
    <row r="22" spans="1:4" x14ac:dyDescent="0.25">
      <c r="A22" s="36"/>
      <c r="B22" s="73" t="s">
        <v>968</v>
      </c>
      <c r="C22" s="48"/>
      <c r="D22" s="73" t="s">
        <v>1052</v>
      </c>
    </row>
    <row r="23" spans="1:4" x14ac:dyDescent="0.25">
      <c r="A23" s="36"/>
      <c r="B23" s="73" t="s">
        <v>969</v>
      </c>
      <c r="C23" s="48"/>
      <c r="D23" s="73" t="s">
        <v>1053</v>
      </c>
    </row>
    <row r="24" spans="1:4" x14ac:dyDescent="0.25">
      <c r="A24" s="49"/>
      <c r="B24" s="73" t="s">
        <v>970</v>
      </c>
      <c r="C24" s="48"/>
      <c r="D24" s="73" t="s">
        <v>1054</v>
      </c>
    </row>
    <row r="25" spans="1:4" x14ac:dyDescent="0.25">
      <c r="A25" s="49"/>
      <c r="B25" s="73" t="s">
        <v>971</v>
      </c>
      <c r="C25" s="48"/>
      <c r="D25" s="73" t="s">
        <v>1055</v>
      </c>
    </row>
    <row r="26" spans="1:4" x14ac:dyDescent="0.25">
      <c r="A26" s="36"/>
      <c r="B26" s="73" t="s">
        <v>972</v>
      </c>
      <c r="C26" s="48"/>
      <c r="D26" s="73" t="s">
        <v>1056</v>
      </c>
    </row>
    <row r="27" spans="1:4" x14ac:dyDescent="0.25">
      <c r="A27" s="36"/>
      <c r="B27" s="73" t="s">
        <v>973</v>
      </c>
      <c r="C27" s="48"/>
      <c r="D27" s="73" t="s">
        <v>1057</v>
      </c>
    </row>
    <row r="28" spans="1:4" x14ac:dyDescent="0.25">
      <c r="A28" s="36"/>
      <c r="B28" s="73" t="s">
        <v>974</v>
      </c>
      <c r="C28" s="48"/>
      <c r="D28" s="73" t="s">
        <v>1058</v>
      </c>
    </row>
    <row r="29" spans="1:4" x14ac:dyDescent="0.25">
      <c r="A29" s="36"/>
      <c r="B29" s="73" t="s">
        <v>975</v>
      </c>
      <c r="C29" s="48"/>
      <c r="D29" s="73" t="s">
        <v>1059</v>
      </c>
    </row>
    <row r="30" spans="1:4" x14ac:dyDescent="0.25">
      <c r="A30" s="36"/>
      <c r="B30" s="73" t="s">
        <v>976</v>
      </c>
      <c r="C30" s="48"/>
      <c r="D30" s="73" t="s">
        <v>1060</v>
      </c>
    </row>
    <row r="31" spans="1:4" x14ac:dyDescent="0.25">
      <c r="A31" s="36"/>
      <c r="B31" s="73" t="s">
        <v>977</v>
      </c>
      <c r="C31" s="48"/>
      <c r="D31" s="73" t="s">
        <v>1061</v>
      </c>
    </row>
    <row r="32" spans="1:4" x14ac:dyDescent="0.25">
      <c r="A32" s="36"/>
      <c r="B32" s="73" t="s">
        <v>978</v>
      </c>
      <c r="C32" s="48"/>
      <c r="D32" s="73" t="s">
        <v>1062</v>
      </c>
    </row>
    <row r="33" spans="1:4" x14ac:dyDescent="0.25">
      <c r="A33" s="36"/>
      <c r="B33" s="73" t="s">
        <v>979</v>
      </c>
      <c r="C33" s="48"/>
      <c r="D33" s="73" t="s">
        <v>1063</v>
      </c>
    </row>
    <row r="34" spans="1:4" x14ac:dyDescent="0.25">
      <c r="A34" s="36"/>
      <c r="B34" s="73" t="s">
        <v>980</v>
      </c>
      <c r="C34" s="48"/>
      <c r="D34" s="36"/>
    </row>
    <row r="35" spans="1:4" x14ac:dyDescent="0.25">
      <c r="A35" s="36"/>
      <c r="B35" s="73" t="s">
        <v>981</v>
      </c>
      <c r="C35" s="48"/>
      <c r="D35" s="36"/>
    </row>
    <row r="36" spans="1:4" x14ac:dyDescent="0.25">
      <c r="A36" s="36"/>
      <c r="B36" s="73" t="s">
        <v>982</v>
      </c>
      <c r="C36" s="48"/>
      <c r="D36" s="36"/>
    </row>
    <row r="37" spans="1:4" x14ac:dyDescent="0.25">
      <c r="A37" s="47"/>
      <c r="B37" s="73" t="s">
        <v>983</v>
      </c>
      <c r="C37" s="48"/>
      <c r="D37" s="36"/>
    </row>
    <row r="38" spans="1:4" x14ac:dyDescent="0.25">
      <c r="A38" s="46"/>
      <c r="B38" s="73" t="s">
        <v>984</v>
      </c>
      <c r="C38" s="48"/>
      <c r="D38" s="49"/>
    </row>
    <row r="39" spans="1:4" x14ac:dyDescent="0.25">
      <c r="A39" s="47"/>
      <c r="B39" s="73" t="s">
        <v>985</v>
      </c>
      <c r="C39" s="48"/>
      <c r="D39" s="36"/>
    </row>
    <row r="40" spans="1:4" x14ac:dyDescent="0.25">
      <c r="A40" s="47"/>
      <c r="B40" s="73" t="s">
        <v>986</v>
      </c>
      <c r="C40" s="48"/>
      <c r="D40" s="48"/>
    </row>
    <row r="41" spans="1:4" x14ac:dyDescent="0.25">
      <c r="A41" s="47"/>
      <c r="B41" s="73" t="s">
        <v>993</v>
      </c>
      <c r="C41" s="48"/>
      <c r="D41" s="48"/>
    </row>
    <row r="42" spans="1:4" x14ac:dyDescent="0.25">
      <c r="A42" s="51"/>
      <c r="B42" s="73" t="s">
        <v>994</v>
      </c>
      <c r="C42" s="48"/>
      <c r="D42" s="36"/>
    </row>
    <row r="43" spans="1:4" x14ac:dyDescent="0.25">
      <c r="A43" s="51"/>
      <c r="B43" s="73" t="s">
        <v>995</v>
      </c>
      <c r="C43" s="48"/>
      <c r="D43" s="36"/>
    </row>
    <row r="44" spans="1:4" x14ac:dyDescent="0.25">
      <c r="A44" s="51"/>
      <c r="B44" s="73" t="s">
        <v>996</v>
      </c>
      <c r="C44" s="48"/>
      <c r="D44" s="49"/>
    </row>
    <row r="45" spans="1:4" x14ac:dyDescent="0.25">
      <c r="A45" s="51"/>
      <c r="B45" s="73" t="s">
        <v>997</v>
      </c>
      <c r="C45" s="48"/>
      <c r="D45" s="36"/>
    </row>
    <row r="46" spans="1:4" x14ac:dyDescent="0.25">
      <c r="A46" s="51"/>
      <c r="B46" s="73" t="s">
        <v>998</v>
      </c>
      <c r="C46" s="48"/>
      <c r="D46" s="49"/>
    </row>
    <row r="47" spans="1:4" x14ac:dyDescent="0.25">
      <c r="A47" s="51"/>
      <c r="B47" s="73" t="s">
        <v>999</v>
      </c>
      <c r="C47" s="48"/>
      <c r="D47" s="36"/>
    </row>
    <row r="48" spans="1:4" x14ac:dyDescent="0.25">
      <c r="A48" s="51"/>
      <c r="B48" s="73" t="s">
        <v>1000</v>
      </c>
      <c r="C48" s="48"/>
      <c r="D48" s="36"/>
    </row>
    <row r="49" spans="1:4" x14ac:dyDescent="0.25">
      <c r="A49" s="48"/>
      <c r="B49" s="73" t="s">
        <v>1001</v>
      </c>
      <c r="C49" s="48"/>
      <c r="D49" s="36"/>
    </row>
    <row r="50" spans="1:4" x14ac:dyDescent="0.25">
      <c r="A50" s="48"/>
      <c r="B50" s="73" t="s">
        <v>1002</v>
      </c>
      <c r="C50" s="48"/>
      <c r="D50" s="36"/>
    </row>
    <row r="51" spans="1:4" x14ac:dyDescent="0.25">
      <c r="A51" s="48"/>
      <c r="B51" s="73" t="s">
        <v>1003</v>
      </c>
      <c r="C51" s="48"/>
      <c r="D51" s="48"/>
    </row>
    <row r="52" spans="1:4" x14ac:dyDescent="0.25">
      <c r="A52" s="48"/>
      <c r="B52" s="73" t="s">
        <v>1004</v>
      </c>
      <c r="C52" s="48"/>
      <c r="D52" s="48"/>
    </row>
    <row r="53" spans="1:4" x14ac:dyDescent="0.25">
      <c r="A53" s="48"/>
      <c r="B53" s="73" t="s">
        <v>1005</v>
      </c>
      <c r="C53" s="48"/>
      <c r="D53" s="36"/>
    </row>
    <row r="54" spans="1:4" x14ac:dyDescent="0.25">
      <c r="A54" s="48"/>
      <c r="B54" s="73" t="s">
        <v>1006</v>
      </c>
      <c r="C54" s="48"/>
      <c r="D54" s="48"/>
    </row>
    <row r="55" spans="1:4" x14ac:dyDescent="0.25">
      <c r="A55" s="48"/>
      <c r="B55" s="73" t="s">
        <v>1007</v>
      </c>
      <c r="C55" s="48"/>
      <c r="D55" s="36"/>
    </row>
    <row r="56" spans="1:4" x14ac:dyDescent="0.25">
      <c r="A56" s="48"/>
      <c r="B56" s="73" t="s">
        <v>1008</v>
      </c>
      <c r="C56" s="48"/>
      <c r="D56" s="47"/>
    </row>
    <row r="57" spans="1:4" x14ac:dyDescent="0.25">
      <c r="A57" s="48"/>
      <c r="B57" s="73" t="s">
        <v>1009</v>
      </c>
      <c r="C57" s="48"/>
      <c r="D57" s="52"/>
    </row>
    <row r="58" spans="1:4" x14ac:dyDescent="0.25">
      <c r="A58" s="48"/>
      <c r="B58" s="73" t="s">
        <v>1010</v>
      </c>
      <c r="C58" s="48"/>
      <c r="D58" s="47"/>
    </row>
    <row r="59" spans="1:4" x14ac:dyDescent="0.25">
      <c r="A59" s="48"/>
      <c r="B59" s="73" t="s">
        <v>1011</v>
      </c>
      <c r="C59" s="48"/>
      <c r="D59" s="47"/>
    </row>
    <row r="60" spans="1:4" x14ac:dyDescent="0.25">
      <c r="A60" s="48"/>
      <c r="B60" s="73" t="s">
        <v>1012</v>
      </c>
      <c r="C60" s="48"/>
      <c r="D60" s="46"/>
    </row>
    <row r="61" spans="1:4" x14ac:dyDescent="0.25">
      <c r="A61" s="48"/>
      <c r="B61" s="73" t="s">
        <v>1013</v>
      </c>
      <c r="C61" s="48"/>
      <c r="D61" s="47"/>
    </row>
    <row r="62" spans="1:4" x14ac:dyDescent="0.25">
      <c r="A62" s="48"/>
      <c r="B62" s="73" t="s">
        <v>1014</v>
      </c>
      <c r="C62" s="48"/>
      <c r="D62" s="47"/>
    </row>
    <row r="63" spans="1:4" x14ac:dyDescent="0.25">
      <c r="A63" s="48"/>
      <c r="B63" s="73" t="s">
        <v>1015</v>
      </c>
      <c r="C63" s="48"/>
      <c r="D63" s="46"/>
    </row>
    <row r="64" spans="1:4" x14ac:dyDescent="0.25">
      <c r="A64" s="48"/>
      <c r="B64" s="73" t="s">
        <v>1016</v>
      </c>
      <c r="C64" s="48"/>
      <c r="D64" s="47"/>
    </row>
    <row r="65" spans="1:4" x14ac:dyDescent="0.25">
      <c r="A65" s="48"/>
      <c r="B65" s="73" t="s">
        <v>1022</v>
      </c>
      <c r="C65" s="48"/>
      <c r="D65" s="51"/>
    </row>
    <row r="66" spans="1:4" x14ac:dyDescent="0.25">
      <c r="A66" s="48"/>
      <c r="B66" s="73" t="s">
        <v>1023</v>
      </c>
      <c r="C66" s="48"/>
      <c r="D66" s="51"/>
    </row>
    <row r="67" spans="1:4" x14ac:dyDescent="0.25">
      <c r="A67" s="48"/>
      <c r="B67" s="73" t="s">
        <v>1024</v>
      </c>
      <c r="C67" s="48"/>
      <c r="D67" s="51"/>
    </row>
    <row r="68" spans="1:4" x14ac:dyDescent="0.25">
      <c r="A68" s="48"/>
      <c r="B68" s="73" t="s">
        <v>1025</v>
      </c>
      <c r="C68" s="48"/>
      <c r="D68" s="51"/>
    </row>
    <row r="69" spans="1:4" x14ac:dyDescent="0.25">
      <c r="A69" s="48"/>
      <c r="B69" s="73" t="s">
        <v>1026</v>
      </c>
      <c r="C69" s="48"/>
      <c r="D69" s="51"/>
    </row>
    <row r="70" spans="1:4" x14ac:dyDescent="0.25">
      <c r="A70" s="48"/>
      <c r="B70" s="73" t="s">
        <v>1027</v>
      </c>
      <c r="C70" s="48"/>
      <c r="D70" s="51"/>
    </row>
    <row r="71" spans="1:4" x14ac:dyDescent="0.25">
      <c r="A71" s="48"/>
      <c r="B71" s="73" t="s">
        <v>1028</v>
      </c>
      <c r="C71" s="48"/>
      <c r="D71" s="51"/>
    </row>
    <row r="72" spans="1:4" x14ac:dyDescent="0.25">
      <c r="A72" s="48"/>
      <c r="B72" s="73" t="s">
        <v>1029</v>
      </c>
      <c r="C72" s="48"/>
      <c r="D72" s="51"/>
    </row>
    <row r="73" spans="1:4" x14ac:dyDescent="0.25">
      <c r="A73" s="48"/>
      <c r="B73" s="73" t="s">
        <v>1030</v>
      </c>
      <c r="C73" s="48"/>
      <c r="D73" s="51"/>
    </row>
    <row r="74" spans="1:4" x14ac:dyDescent="0.25">
      <c r="A74" s="48"/>
      <c r="B74" s="73" t="s">
        <v>1031</v>
      </c>
      <c r="C74" s="48"/>
      <c r="D74" s="51"/>
    </row>
    <row r="75" spans="1:4" x14ac:dyDescent="0.25">
      <c r="A75" s="48"/>
      <c r="B75" s="73" t="s">
        <v>1032</v>
      </c>
      <c r="C75" s="48"/>
      <c r="D75" s="51"/>
    </row>
    <row r="76" spans="1:4" x14ac:dyDescent="0.25">
      <c r="A76" s="48"/>
      <c r="B76" s="77" t="s">
        <v>1064</v>
      </c>
      <c r="C76" s="48"/>
      <c r="D76" s="51"/>
    </row>
    <row r="77" spans="1:4" x14ac:dyDescent="0.25">
      <c r="A77" s="48"/>
      <c r="B77" s="77" t="s">
        <v>1065</v>
      </c>
      <c r="C77" s="48"/>
      <c r="D77" s="51"/>
    </row>
    <row r="78" spans="1:4" x14ac:dyDescent="0.25">
      <c r="A78" s="48"/>
      <c r="B78" s="77" t="s">
        <v>1066</v>
      </c>
      <c r="C78" s="48"/>
      <c r="D78" s="51"/>
    </row>
    <row r="79" spans="1:4" x14ac:dyDescent="0.25">
      <c r="A79" s="48"/>
      <c r="B79" s="77" t="s">
        <v>1067</v>
      </c>
      <c r="C79" s="48"/>
      <c r="D79" s="51"/>
    </row>
    <row r="80" spans="1:4" x14ac:dyDescent="0.25">
      <c r="A80" s="48"/>
      <c r="B80" s="77" t="s">
        <v>1068</v>
      </c>
      <c r="C80" s="48"/>
      <c r="D80" s="48"/>
    </row>
    <row r="81" spans="1:4" x14ac:dyDescent="0.25">
      <c r="A81" s="48"/>
      <c r="B81" s="36"/>
      <c r="C81" s="48"/>
      <c r="D81" s="48"/>
    </row>
    <row r="82" spans="1:4" x14ac:dyDescent="0.25">
      <c r="A82" s="48"/>
      <c r="B82" s="36"/>
      <c r="C82" s="48"/>
      <c r="D82" s="48"/>
    </row>
    <row r="83" spans="1:4" x14ac:dyDescent="0.25">
      <c r="A83" s="48"/>
      <c r="B83" s="48"/>
      <c r="C83" s="48"/>
      <c r="D83" s="48"/>
    </row>
    <row r="84" spans="1:4" x14ac:dyDescent="0.25">
      <c r="A84" s="48"/>
      <c r="B84" s="36"/>
      <c r="C84" s="48"/>
      <c r="D84" s="48"/>
    </row>
    <row r="85" spans="1:4" x14ac:dyDescent="0.25">
      <c r="A85" s="48"/>
      <c r="B85" s="49"/>
      <c r="C85" s="48"/>
      <c r="D85" s="48"/>
    </row>
    <row r="86" spans="1:4" x14ac:dyDescent="0.25">
      <c r="A86" s="48"/>
      <c r="B86" s="48"/>
      <c r="C86" s="48"/>
      <c r="D86" s="48"/>
    </row>
    <row r="87" spans="1:4" x14ac:dyDescent="0.25">
      <c r="A87" s="48"/>
      <c r="B87" s="36"/>
      <c r="C87" s="48"/>
      <c r="D87" s="48"/>
    </row>
    <row r="88" spans="1:4" x14ac:dyDescent="0.25">
      <c r="A88" s="48"/>
      <c r="B88" s="36"/>
      <c r="C88" s="48"/>
      <c r="D88" s="48"/>
    </row>
    <row r="89" spans="1:4" x14ac:dyDescent="0.25">
      <c r="A89" s="48"/>
      <c r="B89" s="36"/>
      <c r="C89" s="48"/>
      <c r="D89" s="48"/>
    </row>
    <row r="90" spans="1:4" x14ac:dyDescent="0.25">
      <c r="A90" s="48"/>
      <c r="B90" s="36"/>
      <c r="C90" s="48"/>
      <c r="D90" s="48"/>
    </row>
    <row r="91" spans="1:4" x14ac:dyDescent="0.25">
      <c r="A91" s="48"/>
      <c r="B91" s="36"/>
      <c r="C91" s="48"/>
      <c r="D91" s="48"/>
    </row>
    <row r="92" spans="1:4" x14ac:dyDescent="0.25">
      <c r="A92" s="48"/>
      <c r="B92" s="49"/>
      <c r="C92" s="48"/>
      <c r="D92" s="48"/>
    </row>
    <row r="93" spans="1:4" x14ac:dyDescent="0.25">
      <c r="A93" s="48"/>
      <c r="B93" s="36"/>
      <c r="C93" s="48"/>
      <c r="D93" s="48"/>
    </row>
    <row r="94" spans="1:4" x14ac:dyDescent="0.25">
      <c r="A94" s="48"/>
      <c r="B94" s="36"/>
      <c r="C94" s="48"/>
      <c r="D94" s="48"/>
    </row>
    <row r="95" spans="1:4" x14ac:dyDescent="0.25">
      <c r="A95" s="48"/>
      <c r="B95" s="36"/>
      <c r="C95" s="48"/>
      <c r="D95" s="48"/>
    </row>
    <row r="96" spans="1:4" x14ac:dyDescent="0.25">
      <c r="A96" s="48"/>
      <c r="B96" s="49"/>
      <c r="C96" s="48"/>
      <c r="D96" s="48"/>
    </row>
    <row r="97" spans="1:4" x14ac:dyDescent="0.25">
      <c r="A97" s="48"/>
      <c r="B97" s="36"/>
      <c r="C97" s="48"/>
      <c r="D97" s="48"/>
    </row>
    <row r="98" spans="1:4" x14ac:dyDescent="0.25">
      <c r="A98" s="48"/>
      <c r="B98" s="49"/>
      <c r="C98" s="48"/>
      <c r="D98" s="48"/>
    </row>
    <row r="99" spans="1:4" x14ac:dyDescent="0.25">
      <c r="A99" s="48"/>
      <c r="B99" s="36"/>
      <c r="C99" s="48"/>
      <c r="D99" s="48"/>
    </row>
    <row r="100" spans="1:4" x14ac:dyDescent="0.25">
      <c r="A100" s="48"/>
      <c r="B100" s="36"/>
      <c r="C100" s="48"/>
      <c r="D100" s="48"/>
    </row>
    <row r="101" spans="1:4" x14ac:dyDescent="0.25">
      <c r="A101" s="48"/>
      <c r="B101" s="36"/>
      <c r="C101" s="48"/>
      <c r="D101" s="48"/>
    </row>
    <row r="102" spans="1:4" x14ac:dyDescent="0.25">
      <c r="A102" s="48"/>
      <c r="B102" s="49"/>
      <c r="C102" s="48"/>
      <c r="D102" s="48"/>
    </row>
    <row r="103" spans="1:4" x14ac:dyDescent="0.25">
      <c r="A103" s="48"/>
      <c r="B103" s="36"/>
      <c r="C103" s="48"/>
      <c r="D103" s="48"/>
    </row>
    <row r="104" spans="1:4" x14ac:dyDescent="0.25">
      <c r="A104" s="48"/>
      <c r="B104" s="36"/>
      <c r="C104" s="48"/>
      <c r="D104" s="48"/>
    </row>
    <row r="105" spans="1:4" x14ac:dyDescent="0.25">
      <c r="A105" s="48"/>
      <c r="B105" s="49"/>
      <c r="C105" s="48"/>
      <c r="D105" s="48"/>
    </row>
    <row r="106" spans="1:4" x14ac:dyDescent="0.25">
      <c r="A106" s="48"/>
      <c r="B106" s="36"/>
      <c r="C106" s="48"/>
      <c r="D106" s="48"/>
    </row>
    <row r="107" spans="1:4" x14ac:dyDescent="0.25">
      <c r="A107" s="48"/>
      <c r="B107" s="36"/>
      <c r="C107" s="48"/>
      <c r="D107" s="48"/>
    </row>
    <row r="108" spans="1:4" x14ac:dyDescent="0.25">
      <c r="A108" s="48"/>
      <c r="B108" s="36"/>
      <c r="C108" s="48"/>
      <c r="D108" s="48"/>
    </row>
    <row r="109" spans="1:4" x14ac:dyDescent="0.25">
      <c r="A109" s="48"/>
      <c r="B109" s="36"/>
      <c r="C109" s="48"/>
      <c r="D109" s="48"/>
    </row>
    <row r="110" spans="1:4" x14ac:dyDescent="0.25">
      <c r="A110" s="48"/>
      <c r="B110" s="36"/>
      <c r="C110" s="48"/>
      <c r="D110" s="48"/>
    </row>
    <row r="111" spans="1:4" x14ac:dyDescent="0.25">
      <c r="A111" s="48"/>
      <c r="B111" s="49"/>
      <c r="C111" s="48"/>
      <c r="D111" s="48"/>
    </row>
    <row r="112" spans="1:4" x14ac:dyDescent="0.25">
      <c r="A112" s="48"/>
      <c r="B112" s="36"/>
      <c r="C112" s="48"/>
      <c r="D112" s="48"/>
    </row>
    <row r="113" spans="1:4" x14ac:dyDescent="0.25">
      <c r="A113" s="48"/>
      <c r="B113" s="36"/>
      <c r="C113" s="48"/>
      <c r="D113" s="48"/>
    </row>
    <row r="114" spans="1:4" x14ac:dyDescent="0.25">
      <c r="A114" s="48"/>
      <c r="B114" s="36"/>
      <c r="C114" s="48"/>
      <c r="D114" s="48"/>
    </row>
    <row r="115" spans="1:4" x14ac:dyDescent="0.25">
      <c r="A115" s="48"/>
      <c r="B115" s="36"/>
      <c r="C115" s="48"/>
      <c r="D115" s="48"/>
    </row>
    <row r="116" spans="1:4" x14ac:dyDescent="0.25">
      <c r="A116" s="48"/>
      <c r="B116" s="36"/>
      <c r="C116" s="48"/>
      <c r="D116" s="48"/>
    </row>
    <row r="117" spans="1:4" x14ac:dyDescent="0.25">
      <c r="A117" s="48"/>
      <c r="B117" s="49"/>
      <c r="C117" s="48"/>
      <c r="D117" s="48"/>
    </row>
    <row r="118" spans="1:4" x14ac:dyDescent="0.25">
      <c r="A118" s="48"/>
      <c r="B118" s="36"/>
      <c r="C118" s="48"/>
      <c r="D118" s="48"/>
    </row>
    <row r="119" spans="1:4" x14ac:dyDescent="0.25">
      <c r="A119" s="48"/>
      <c r="B119" s="36"/>
      <c r="C119" s="48"/>
      <c r="D119" s="48"/>
    </row>
    <row r="120" spans="1:4" x14ac:dyDescent="0.25">
      <c r="A120" s="48"/>
      <c r="B120" s="36"/>
      <c r="C120" s="48"/>
      <c r="D120" s="48"/>
    </row>
    <row r="121" spans="1:4" x14ac:dyDescent="0.25">
      <c r="A121" s="48"/>
      <c r="B121" s="36"/>
      <c r="C121" s="48"/>
      <c r="D121" s="48"/>
    </row>
    <row r="122" spans="1:4" x14ac:dyDescent="0.25">
      <c r="A122" s="48"/>
      <c r="B122" s="36"/>
      <c r="C122" s="48"/>
      <c r="D122" s="48"/>
    </row>
    <row r="123" spans="1:4" x14ac:dyDescent="0.25">
      <c r="A123" s="48"/>
      <c r="B123" s="36"/>
      <c r="C123" s="48"/>
      <c r="D123" s="48"/>
    </row>
    <row r="124" spans="1:4" x14ac:dyDescent="0.25">
      <c r="A124" s="48"/>
      <c r="B124" s="36"/>
      <c r="C124" s="48"/>
      <c r="D124" s="48"/>
    </row>
    <row r="125" spans="1:4" x14ac:dyDescent="0.25">
      <c r="A125" s="48"/>
      <c r="B125" s="36"/>
      <c r="C125" s="48"/>
      <c r="D125" s="48"/>
    </row>
    <row r="126" spans="1:4" x14ac:dyDescent="0.25">
      <c r="A126" s="48"/>
      <c r="B126" s="36"/>
      <c r="C126" s="48"/>
      <c r="D126" s="48"/>
    </row>
    <row r="127" spans="1:4" x14ac:dyDescent="0.25">
      <c r="A127" s="48"/>
      <c r="B127" s="36"/>
      <c r="C127" s="48"/>
      <c r="D127" s="48"/>
    </row>
    <row r="128" spans="1:4" x14ac:dyDescent="0.25">
      <c r="A128" s="48"/>
      <c r="B128" s="36"/>
      <c r="C128" s="48"/>
      <c r="D128" s="48"/>
    </row>
    <row r="129" spans="1:4" x14ac:dyDescent="0.25">
      <c r="A129" s="48"/>
      <c r="B129" s="36"/>
      <c r="C129" s="48"/>
      <c r="D129" s="48"/>
    </row>
    <row r="130" spans="1:4" x14ac:dyDescent="0.25">
      <c r="A130" s="48"/>
      <c r="B130" s="36"/>
      <c r="C130" s="48"/>
      <c r="D130" s="48"/>
    </row>
    <row r="131" spans="1:4" x14ac:dyDescent="0.25">
      <c r="A131" s="48"/>
      <c r="B131" s="36"/>
      <c r="C131" s="48"/>
      <c r="D131" s="48"/>
    </row>
    <row r="132" spans="1:4" x14ac:dyDescent="0.25">
      <c r="A132" s="48"/>
      <c r="B132" s="36"/>
      <c r="C132" s="48"/>
      <c r="D132" s="48"/>
    </row>
    <row r="133" spans="1:4" x14ac:dyDescent="0.25">
      <c r="A133" s="48"/>
      <c r="B133" s="36"/>
      <c r="C133" s="48"/>
      <c r="D133" s="48"/>
    </row>
    <row r="134" spans="1:4" x14ac:dyDescent="0.25">
      <c r="A134" s="48"/>
      <c r="B134" s="36"/>
      <c r="C134" s="48"/>
      <c r="D134" s="48"/>
    </row>
    <row r="135" spans="1:4" x14ac:dyDescent="0.25">
      <c r="A135" s="48"/>
      <c r="B135" s="36"/>
      <c r="C135" s="48"/>
      <c r="D135" s="48"/>
    </row>
    <row r="136" spans="1:4" x14ac:dyDescent="0.25">
      <c r="A136" s="48"/>
      <c r="B136" s="36"/>
      <c r="C136" s="48"/>
      <c r="D136" s="48"/>
    </row>
    <row r="137" spans="1:4" x14ac:dyDescent="0.25">
      <c r="A137" s="48"/>
      <c r="B137" s="36"/>
      <c r="C137" s="48"/>
      <c r="D137" s="48"/>
    </row>
    <row r="138" spans="1:4" x14ac:dyDescent="0.25">
      <c r="A138" s="48"/>
      <c r="B138" s="36"/>
      <c r="C138" s="48"/>
      <c r="D138" s="48"/>
    </row>
    <row r="139" spans="1:4" x14ac:dyDescent="0.25">
      <c r="A139" s="48"/>
      <c r="B139" s="36"/>
      <c r="C139" s="48"/>
      <c r="D139" s="48"/>
    </row>
    <row r="140" spans="1:4" x14ac:dyDescent="0.25">
      <c r="A140" s="48"/>
      <c r="B140" s="36"/>
      <c r="C140" s="48"/>
      <c r="D140" s="48"/>
    </row>
    <row r="141" spans="1:4" x14ac:dyDescent="0.25">
      <c r="A141" s="48"/>
      <c r="B141" s="36"/>
      <c r="C141" s="48"/>
      <c r="D141" s="48"/>
    </row>
    <row r="142" spans="1:4" x14ac:dyDescent="0.25">
      <c r="A142" s="48"/>
      <c r="B142" s="36"/>
      <c r="C142" s="48"/>
      <c r="D142" s="48"/>
    </row>
    <row r="143" spans="1:4" x14ac:dyDescent="0.25">
      <c r="A143" s="48"/>
      <c r="B143" s="36"/>
      <c r="C143" s="48"/>
      <c r="D143" s="48"/>
    </row>
    <row r="144" spans="1:4" x14ac:dyDescent="0.25">
      <c r="A144" s="48"/>
      <c r="B144" s="36"/>
      <c r="C144" s="48"/>
      <c r="D144" s="48"/>
    </row>
    <row r="145" spans="1:4" x14ac:dyDescent="0.25">
      <c r="A145" s="48"/>
      <c r="B145" s="36"/>
      <c r="C145" s="48"/>
      <c r="D145" s="48"/>
    </row>
    <row r="146" spans="1:4" x14ac:dyDescent="0.25">
      <c r="A146" s="48"/>
      <c r="B146" s="47"/>
      <c r="C146" s="48"/>
      <c r="D146" s="48"/>
    </row>
    <row r="147" spans="1:4" x14ac:dyDescent="0.25">
      <c r="A147" s="48"/>
      <c r="B147" s="36"/>
      <c r="C147" s="48"/>
      <c r="D147" s="48"/>
    </row>
    <row r="148" spans="1:4" x14ac:dyDescent="0.25">
      <c r="A148" s="50"/>
      <c r="B148" s="47"/>
      <c r="C148" s="50"/>
      <c r="D148" s="50"/>
    </row>
    <row r="149" spans="1:4" x14ac:dyDescent="0.25">
      <c r="A149" s="50"/>
      <c r="B149" s="47"/>
      <c r="C149" s="50"/>
      <c r="D149" s="50"/>
    </row>
    <row r="150" spans="1:4" x14ac:dyDescent="0.25">
      <c r="A150" s="50"/>
      <c r="B150" s="47"/>
      <c r="C150" s="50"/>
      <c r="D150" s="50"/>
    </row>
    <row r="151" spans="1:4" x14ac:dyDescent="0.25">
      <c r="A151" s="50"/>
      <c r="B151" s="49"/>
      <c r="C151" s="50"/>
      <c r="D151" s="50"/>
    </row>
    <row r="152" spans="1:4" x14ac:dyDescent="0.25">
      <c r="A152" s="50"/>
      <c r="B152" s="36"/>
      <c r="C152" s="50"/>
      <c r="D152" s="50"/>
    </row>
    <row r="153" spans="1:4" x14ac:dyDescent="0.25">
      <c r="A153" s="50"/>
      <c r="B153" s="52"/>
      <c r="C153" s="50"/>
      <c r="D153" s="50"/>
    </row>
    <row r="154" spans="1:4" x14ac:dyDescent="0.25">
      <c r="A154" s="50"/>
      <c r="B154" s="47"/>
      <c r="C154" s="50"/>
      <c r="D154" s="50"/>
    </row>
    <row r="155" spans="1:4" x14ac:dyDescent="0.25">
      <c r="A155" s="50"/>
      <c r="B155" s="47"/>
      <c r="C155" s="50"/>
      <c r="D155" s="50"/>
    </row>
    <row r="156" spans="1:4" x14ac:dyDescent="0.25">
      <c r="A156" s="50"/>
      <c r="B156" s="36"/>
      <c r="C156" s="50"/>
      <c r="D156" s="50"/>
    </row>
    <row r="157" spans="1:4" x14ac:dyDescent="0.25">
      <c r="A157" s="50"/>
      <c r="B157" s="47"/>
      <c r="C157" s="50"/>
      <c r="D157" s="50"/>
    </row>
    <row r="158" spans="1:4" x14ac:dyDescent="0.25">
      <c r="A158" s="50"/>
      <c r="B158" s="36"/>
      <c r="C158" s="50"/>
      <c r="D158" s="50"/>
    </row>
    <row r="159" spans="1:4" x14ac:dyDescent="0.25">
      <c r="A159" s="50"/>
      <c r="B159" s="36"/>
      <c r="C159" s="50"/>
      <c r="D159" s="50"/>
    </row>
    <row r="160" spans="1:4" x14ac:dyDescent="0.25">
      <c r="A160" s="50"/>
      <c r="B160" s="36"/>
      <c r="C160" s="50"/>
      <c r="D160" s="50"/>
    </row>
    <row r="161" spans="1:4" x14ac:dyDescent="0.25">
      <c r="A161" s="50"/>
      <c r="B161" s="47"/>
      <c r="C161" s="50"/>
      <c r="D161" s="50"/>
    </row>
    <row r="162" spans="1:4" x14ac:dyDescent="0.25">
      <c r="A162" s="50"/>
      <c r="B162" s="36"/>
      <c r="C162" s="50"/>
      <c r="D162" s="50"/>
    </row>
    <row r="163" spans="1:4" x14ac:dyDescent="0.25">
      <c r="A163" s="50"/>
      <c r="B163" s="36"/>
      <c r="C163" s="50"/>
      <c r="D163" s="50"/>
    </row>
    <row r="164" spans="1:4" x14ac:dyDescent="0.25">
      <c r="A164" s="50"/>
      <c r="B164" s="36"/>
      <c r="C164" s="50"/>
      <c r="D164" s="50"/>
    </row>
    <row r="165" spans="1:4" x14ac:dyDescent="0.25">
      <c r="A165" s="50"/>
      <c r="B165" s="49"/>
      <c r="C165" s="50"/>
      <c r="D165" s="50"/>
    </row>
    <row r="166" spans="1:4" x14ac:dyDescent="0.25">
      <c r="A166" s="50"/>
      <c r="B166" s="36"/>
      <c r="C166" s="50"/>
      <c r="D166" s="50"/>
    </row>
    <row r="167" spans="1:4" x14ac:dyDescent="0.25">
      <c r="A167" s="50"/>
      <c r="B167" s="47"/>
      <c r="C167" s="50"/>
      <c r="D167" s="50"/>
    </row>
    <row r="168" spans="1:4" x14ac:dyDescent="0.25">
      <c r="A168" s="50"/>
      <c r="B168" s="47"/>
      <c r="C168" s="50"/>
      <c r="D168" s="50"/>
    </row>
    <row r="169" spans="1:4" x14ac:dyDescent="0.25">
      <c r="A169" s="50"/>
      <c r="B169" s="47"/>
      <c r="C169" s="50"/>
      <c r="D169" s="50"/>
    </row>
    <row r="170" spans="1:4" x14ac:dyDescent="0.25">
      <c r="A170" s="50"/>
      <c r="B170" s="47"/>
      <c r="C170" s="50"/>
      <c r="D170" s="50"/>
    </row>
    <row r="171" spans="1:4" x14ac:dyDescent="0.25">
      <c r="A171" s="50"/>
      <c r="B171" s="47"/>
      <c r="C171" s="50"/>
      <c r="D171" s="50"/>
    </row>
    <row r="172" spans="1:4" x14ac:dyDescent="0.25">
      <c r="A172" s="50"/>
      <c r="B172" s="52"/>
      <c r="C172" s="50"/>
      <c r="D172" s="50"/>
    </row>
    <row r="173" spans="1:4" x14ac:dyDescent="0.25">
      <c r="A173" s="50"/>
      <c r="B173" s="47"/>
      <c r="C173" s="50"/>
      <c r="D173" s="50"/>
    </row>
    <row r="174" spans="1:4" x14ac:dyDescent="0.25">
      <c r="A174" s="50"/>
      <c r="B174" s="47"/>
      <c r="C174" s="50"/>
      <c r="D174" s="50"/>
    </row>
    <row r="175" spans="1:4" x14ac:dyDescent="0.25">
      <c r="A175" s="50"/>
      <c r="B175" s="47"/>
      <c r="C175" s="50"/>
      <c r="D175" s="50"/>
    </row>
    <row r="176" spans="1:4" x14ac:dyDescent="0.25">
      <c r="A176" s="50"/>
      <c r="B176" s="47"/>
      <c r="C176" s="50"/>
      <c r="D176" s="50"/>
    </row>
    <row r="177" spans="1:4" x14ac:dyDescent="0.25">
      <c r="A177" s="50"/>
      <c r="B177" s="47"/>
      <c r="C177" s="50"/>
      <c r="D177" s="50"/>
    </row>
    <row r="178" spans="1:4" x14ac:dyDescent="0.25">
      <c r="A178" s="50"/>
      <c r="B178" s="47"/>
      <c r="C178" s="50"/>
      <c r="D178" s="50"/>
    </row>
    <row r="179" spans="1:4" x14ac:dyDescent="0.25">
      <c r="A179" s="50"/>
      <c r="B179" s="46"/>
      <c r="C179" s="50"/>
      <c r="D179" s="50"/>
    </row>
    <row r="180" spans="1:4" x14ac:dyDescent="0.25">
      <c r="A180" s="50"/>
      <c r="B180" s="47"/>
      <c r="C180" s="50"/>
      <c r="D180" s="50"/>
    </row>
    <row r="181" spans="1:4" x14ac:dyDescent="0.25">
      <c r="A181" s="50"/>
      <c r="B181" s="47"/>
      <c r="C181" s="50"/>
      <c r="D181" s="50"/>
    </row>
    <row r="182" spans="1:4" x14ac:dyDescent="0.25">
      <c r="A182" s="50"/>
      <c r="B182" s="47"/>
      <c r="C182" s="50"/>
      <c r="D182" s="50"/>
    </row>
    <row r="183" spans="1:4" x14ac:dyDescent="0.25">
      <c r="A183" s="50"/>
      <c r="B183" s="46"/>
      <c r="C183" s="50"/>
      <c r="D183" s="50"/>
    </row>
    <row r="184" spans="1:4" x14ac:dyDescent="0.25">
      <c r="A184" s="50"/>
      <c r="B184" s="52"/>
      <c r="C184" s="50"/>
      <c r="D184" s="50"/>
    </row>
    <row r="185" spans="1:4" x14ac:dyDescent="0.25">
      <c r="A185" s="50"/>
      <c r="B185" s="46"/>
      <c r="C185" s="50"/>
      <c r="D185" s="50"/>
    </row>
    <row r="186" spans="1:4" x14ac:dyDescent="0.25">
      <c r="A186" s="50"/>
      <c r="B186" s="47"/>
      <c r="C186" s="50"/>
      <c r="D186" s="50"/>
    </row>
    <row r="187" spans="1:4" x14ac:dyDescent="0.25">
      <c r="A187" s="50"/>
      <c r="B187" s="47"/>
      <c r="C187" s="50"/>
      <c r="D187" s="50"/>
    </row>
    <row r="188" spans="1:4" x14ac:dyDescent="0.25">
      <c r="A188" s="50"/>
      <c r="B188" s="47"/>
      <c r="C188" s="50"/>
      <c r="D188" s="50"/>
    </row>
    <row r="189" spans="1:4" x14ac:dyDescent="0.25">
      <c r="A189" s="50"/>
      <c r="B189" s="47"/>
      <c r="C189" s="50"/>
      <c r="D189" s="50"/>
    </row>
    <row r="190" spans="1:4" x14ac:dyDescent="0.25">
      <c r="A190" s="50"/>
      <c r="B190" s="47"/>
      <c r="C190" s="50"/>
      <c r="D190" s="50"/>
    </row>
    <row r="191" spans="1:4" x14ac:dyDescent="0.25">
      <c r="A191" s="50"/>
      <c r="B191" s="46"/>
      <c r="C191" s="50"/>
      <c r="D191" s="50"/>
    </row>
    <row r="192" spans="1:4" x14ac:dyDescent="0.25">
      <c r="A192" s="50"/>
      <c r="B192" s="51"/>
      <c r="C192" s="50"/>
      <c r="D192" s="50"/>
    </row>
    <row r="193" spans="1:4" x14ac:dyDescent="0.25">
      <c r="A193" s="50"/>
      <c r="B193" s="51"/>
      <c r="C193" s="50"/>
      <c r="D193" s="50"/>
    </row>
    <row r="194" spans="1:4" x14ac:dyDescent="0.25">
      <c r="A194" s="50"/>
      <c r="B194" s="51"/>
      <c r="C194" s="50"/>
      <c r="D194" s="50"/>
    </row>
    <row r="195" spans="1:4" x14ac:dyDescent="0.25">
      <c r="A195" s="50"/>
      <c r="B195" s="51"/>
      <c r="C195" s="50"/>
      <c r="D195" s="50"/>
    </row>
    <row r="196" spans="1:4" x14ac:dyDescent="0.25">
      <c r="A196" s="50"/>
      <c r="B196" s="51"/>
      <c r="C196" s="50"/>
      <c r="D196" s="50"/>
    </row>
    <row r="197" spans="1:4" x14ac:dyDescent="0.25">
      <c r="A197" s="50"/>
      <c r="B197" s="51"/>
      <c r="C197" s="50"/>
      <c r="D197" s="50"/>
    </row>
    <row r="198" spans="1:4" x14ac:dyDescent="0.25">
      <c r="A198" s="50"/>
      <c r="B198" s="51"/>
      <c r="C198" s="50"/>
      <c r="D198" s="50"/>
    </row>
    <row r="199" spans="1:4" x14ac:dyDescent="0.25">
      <c r="A199" s="50"/>
      <c r="B199" s="51"/>
      <c r="C199" s="50"/>
      <c r="D199" s="50"/>
    </row>
    <row r="200" spans="1:4" x14ac:dyDescent="0.25">
      <c r="A200" s="50"/>
      <c r="B200" s="51"/>
      <c r="C200" s="50"/>
      <c r="D200" s="50"/>
    </row>
    <row r="201" spans="1:4" x14ac:dyDescent="0.25">
      <c r="A201" s="50"/>
      <c r="B201" s="51"/>
      <c r="C201" s="50"/>
      <c r="D201" s="50"/>
    </row>
    <row r="202" spans="1:4" x14ac:dyDescent="0.25">
      <c r="B202"/>
    </row>
    <row r="203" spans="1:4" x14ac:dyDescent="0.25">
      <c r="B203"/>
    </row>
    <row r="204" spans="1:4" x14ac:dyDescent="0.25">
      <c r="B204"/>
    </row>
    <row r="205" spans="1:4" x14ac:dyDescent="0.25">
      <c r="B205"/>
    </row>
    <row r="206" spans="1:4" x14ac:dyDescent="0.25">
      <c r="B206"/>
    </row>
    <row r="207" spans="1:4" x14ac:dyDescent="0.25">
      <c r="B207"/>
    </row>
    <row r="208" spans="1:4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</sheetData>
  <sortState xmlns:xlrd2="http://schemas.microsoft.com/office/spreadsheetml/2017/richdata2" ref="A3:A41">
    <sortCondition ref="A4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843-0EC7-4F13-8E50-EECDD5A22BA9}">
  <dimension ref="A1:AU95"/>
  <sheetViews>
    <sheetView tabSelected="1" zoomScale="40" zoomScaleNormal="40" workbookViewId="0">
      <selection activeCell="AK24" sqref="AK24"/>
    </sheetView>
  </sheetViews>
  <sheetFormatPr defaultColWidth="9" defaultRowHeight="15" x14ac:dyDescent="0.25"/>
  <cols>
    <col min="1" max="1" width="25.5703125" style="31" customWidth="1"/>
    <col min="2" max="10" width="11.85546875" style="3" customWidth="1"/>
    <col min="11" max="11" width="15.7109375" style="1" customWidth="1"/>
    <col min="12" max="12" width="9" style="1"/>
    <col min="13" max="13" width="21.42578125" style="31" customWidth="1"/>
    <col min="14" max="22" width="11.85546875" style="1" customWidth="1"/>
    <col min="23" max="23" width="15.7109375" style="1" customWidth="1"/>
    <col min="24" max="24" width="9" style="1"/>
    <col min="25" max="25" width="19.42578125" style="1" customWidth="1"/>
    <col min="26" max="34" width="11.85546875" style="1" customWidth="1"/>
    <col min="35" max="35" width="15.7109375" style="1" customWidth="1"/>
    <col min="36" max="36" width="9" style="1"/>
    <col min="37" max="37" width="21.42578125" style="1" customWidth="1"/>
    <col min="38" max="46" width="11.85546875" style="1" customWidth="1"/>
    <col min="47" max="47" width="15.7109375" style="1" customWidth="1"/>
    <col min="48" max="16384" width="9" style="1"/>
  </cols>
  <sheetData>
    <row r="1" spans="1:47" x14ac:dyDescent="0.25">
      <c r="A1" s="18"/>
      <c r="B1" s="40"/>
      <c r="C1" s="40"/>
      <c r="D1" s="40"/>
      <c r="E1" s="40"/>
      <c r="F1" s="40"/>
      <c r="G1" s="40"/>
      <c r="H1" s="40"/>
      <c r="I1" s="40"/>
      <c r="J1" s="40"/>
      <c r="K1" s="19"/>
      <c r="L1" s="19"/>
      <c r="M1" s="1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</row>
    <row r="2" spans="1:47" x14ac:dyDescent="0.25">
      <c r="A2" s="18"/>
      <c r="B2" s="40"/>
      <c r="C2" s="40"/>
      <c r="D2" s="40"/>
      <c r="E2" s="40"/>
      <c r="F2" s="40"/>
      <c r="G2" s="40"/>
      <c r="H2" s="40"/>
      <c r="I2" s="40"/>
      <c r="J2" s="40"/>
      <c r="K2" s="19"/>
      <c r="L2" s="19"/>
      <c r="M2" s="18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</row>
    <row r="3" spans="1:47" x14ac:dyDescent="0.25">
      <c r="A3" s="18"/>
      <c r="B3" s="40"/>
      <c r="C3" s="40"/>
      <c r="D3" s="40"/>
      <c r="E3" s="40"/>
      <c r="F3" s="40"/>
      <c r="G3" s="40"/>
      <c r="H3" s="40"/>
      <c r="I3" s="40"/>
      <c r="J3" s="40"/>
      <c r="K3" s="19"/>
      <c r="L3" s="19"/>
      <c r="M3" s="18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</row>
    <row r="4" spans="1:47" x14ac:dyDescent="0.25">
      <c r="A4" s="18"/>
      <c r="B4" s="40"/>
      <c r="C4" s="40"/>
      <c r="D4" s="40"/>
      <c r="E4" s="40"/>
      <c r="F4" s="40"/>
      <c r="G4" s="40"/>
      <c r="H4" s="40"/>
      <c r="I4" s="40"/>
      <c r="J4" s="40"/>
      <c r="K4" s="19"/>
      <c r="L4" s="19"/>
      <c r="M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</row>
    <row r="5" spans="1:47" x14ac:dyDescent="0.25">
      <c r="A5" s="18"/>
      <c r="B5" s="40"/>
      <c r="C5" s="40"/>
      <c r="D5" s="40"/>
      <c r="E5" s="40"/>
      <c r="F5" s="40"/>
      <c r="G5" s="40"/>
      <c r="H5" s="40"/>
      <c r="I5" s="40"/>
      <c r="J5" s="40"/>
      <c r="K5" s="19"/>
      <c r="L5" s="19"/>
      <c r="M5" s="18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</row>
    <row r="6" spans="1:47" x14ac:dyDescent="0.25">
      <c r="A6" s="18"/>
      <c r="B6" s="40"/>
      <c r="C6" s="40"/>
      <c r="D6" s="40"/>
      <c r="E6" s="40"/>
      <c r="F6" s="40"/>
      <c r="G6" s="40"/>
      <c r="H6" s="40"/>
      <c r="I6" s="40"/>
      <c r="J6" s="40"/>
      <c r="K6" s="19"/>
      <c r="L6" s="19"/>
      <c r="M6" s="18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</row>
    <row r="7" spans="1:47" x14ac:dyDescent="0.25">
      <c r="A7" s="18"/>
      <c r="B7" s="40"/>
      <c r="C7" s="40"/>
      <c r="D7" s="40"/>
      <c r="E7" s="40"/>
      <c r="F7" s="40"/>
      <c r="G7" s="40"/>
      <c r="H7" s="40"/>
      <c r="I7" s="40"/>
      <c r="J7" s="40"/>
      <c r="K7" s="19"/>
      <c r="L7" s="19"/>
      <c r="M7" s="18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</row>
    <row r="8" spans="1:47" x14ac:dyDescent="0.25">
      <c r="A8" s="18"/>
      <c r="B8" s="40"/>
      <c r="C8" s="40"/>
      <c r="D8" s="40"/>
      <c r="E8" s="40"/>
      <c r="F8" s="40"/>
      <c r="G8" s="40"/>
      <c r="H8" s="40"/>
      <c r="I8" s="40"/>
      <c r="J8" s="40"/>
      <c r="K8" s="19"/>
      <c r="L8" s="19"/>
      <c r="M8" s="18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</row>
    <row r="9" spans="1:47" x14ac:dyDescent="0.25">
      <c r="A9" s="18"/>
      <c r="B9" s="40"/>
      <c r="C9" s="40"/>
      <c r="D9" s="40"/>
      <c r="E9" s="40"/>
      <c r="F9" s="40"/>
      <c r="G9" s="40"/>
      <c r="H9" s="40"/>
      <c r="I9" s="40"/>
      <c r="J9" s="40"/>
      <c r="K9" s="19"/>
      <c r="L9" s="19"/>
      <c r="M9" s="18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</row>
    <row r="10" spans="1:47" x14ac:dyDescent="0.25">
      <c r="A10" s="18"/>
      <c r="B10" s="40"/>
      <c r="C10" s="40"/>
      <c r="D10" s="40"/>
      <c r="E10" s="40"/>
      <c r="F10" s="40"/>
      <c r="G10" s="40"/>
      <c r="H10" s="40"/>
      <c r="I10" s="40"/>
      <c r="J10" s="40"/>
      <c r="K10" s="19"/>
      <c r="L10" s="19"/>
      <c r="M10" s="18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</row>
    <row r="11" spans="1:47" x14ac:dyDescent="0.25">
      <c r="A11" s="18"/>
      <c r="B11" s="40"/>
      <c r="C11" s="40"/>
      <c r="D11" s="40"/>
      <c r="E11" s="40"/>
      <c r="F11" s="40"/>
      <c r="G11" s="40"/>
      <c r="H11" s="40"/>
      <c r="I11" s="40"/>
      <c r="J11" s="40"/>
      <c r="K11" s="19"/>
      <c r="L11" s="19"/>
      <c r="M11" s="18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</row>
    <row r="12" spans="1:47" x14ac:dyDescent="0.25">
      <c r="A12" s="18"/>
      <c r="B12" s="40"/>
      <c r="C12" s="40"/>
      <c r="D12" s="40"/>
      <c r="E12" s="40"/>
      <c r="F12" s="40"/>
      <c r="G12" s="40"/>
      <c r="H12" s="40"/>
      <c r="I12" s="40"/>
      <c r="J12" s="40"/>
      <c r="K12" s="19"/>
      <c r="L12" s="19"/>
      <c r="M12" s="18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</row>
    <row r="13" spans="1:47" x14ac:dyDescent="0.25">
      <c r="A13" s="18"/>
      <c r="B13" s="40"/>
      <c r="C13" s="40"/>
      <c r="D13" s="40"/>
      <c r="E13" s="40"/>
      <c r="F13" s="40"/>
      <c r="G13" s="40"/>
      <c r="H13" s="40"/>
      <c r="I13" s="40"/>
      <c r="J13" s="40"/>
      <c r="K13" s="19"/>
      <c r="L13" s="19"/>
      <c r="M13" s="18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</row>
    <row r="14" spans="1:47" x14ac:dyDescent="0.25">
      <c r="A14" s="18"/>
      <c r="B14" s="40"/>
      <c r="C14" s="40"/>
      <c r="D14" s="40"/>
      <c r="E14" s="40"/>
      <c r="F14" s="40"/>
      <c r="G14" s="40"/>
      <c r="H14" s="40"/>
      <c r="I14" s="40"/>
      <c r="J14" s="40"/>
      <c r="K14" s="19"/>
      <c r="L14" s="19"/>
      <c r="M14" s="18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</row>
    <row r="15" spans="1:47" ht="27" thickBot="1" x14ac:dyDescent="0.45">
      <c r="A15" s="18"/>
      <c r="B15" s="40"/>
      <c r="D15" s="41" t="s">
        <v>31</v>
      </c>
      <c r="E15" s="42"/>
      <c r="F15" s="40"/>
      <c r="G15" s="40"/>
      <c r="H15" s="40"/>
      <c r="I15" s="40"/>
      <c r="J15" s="40"/>
      <c r="K15" s="19"/>
      <c r="L15" s="19"/>
      <c r="M15" s="18"/>
      <c r="N15" s="19"/>
      <c r="O15" s="20" t="s">
        <v>31</v>
      </c>
      <c r="P15" s="21"/>
      <c r="Q15" s="19"/>
      <c r="R15" s="19"/>
      <c r="S15" s="19"/>
      <c r="T15" s="19"/>
      <c r="U15" s="19"/>
      <c r="V15" s="19"/>
      <c r="W15" s="19"/>
      <c r="X15" s="19"/>
      <c r="Y15" s="19"/>
      <c r="Z15" s="19"/>
      <c r="AB15" s="20" t="s">
        <v>31</v>
      </c>
      <c r="AC15" s="21"/>
      <c r="AD15" s="19"/>
      <c r="AE15" s="19"/>
      <c r="AF15" s="19"/>
      <c r="AG15" s="19"/>
      <c r="AH15" s="19"/>
      <c r="AI15" s="19"/>
      <c r="AJ15" s="19"/>
      <c r="AK15" s="19"/>
      <c r="AL15" s="19"/>
    </row>
    <row r="16" spans="1:47" ht="27" thickBot="1" x14ac:dyDescent="0.45">
      <c r="A16" s="109" t="s">
        <v>564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3"/>
      <c r="L16" s="19"/>
      <c r="M16" s="109" t="s">
        <v>565</v>
      </c>
      <c r="N16" s="112"/>
      <c r="O16" s="112"/>
      <c r="P16" s="112"/>
      <c r="Q16" s="112"/>
      <c r="R16" s="112"/>
      <c r="S16" s="112"/>
      <c r="T16" s="112"/>
      <c r="U16" s="112"/>
      <c r="V16" s="114"/>
      <c r="W16" s="113"/>
      <c r="X16" s="19"/>
      <c r="Y16" s="109" t="s">
        <v>566</v>
      </c>
      <c r="Z16" s="110"/>
      <c r="AA16" s="110"/>
      <c r="AB16" s="110"/>
      <c r="AC16" s="110"/>
      <c r="AD16" s="110"/>
      <c r="AE16" s="110"/>
      <c r="AF16" s="110"/>
      <c r="AG16" s="110"/>
      <c r="AH16" s="110"/>
      <c r="AI16" s="111"/>
      <c r="AJ16" s="19"/>
      <c r="AK16" s="109" t="s">
        <v>567</v>
      </c>
      <c r="AL16" s="110"/>
      <c r="AM16" s="110"/>
      <c r="AN16" s="110"/>
      <c r="AO16" s="110"/>
      <c r="AP16" s="110"/>
      <c r="AQ16" s="110"/>
      <c r="AR16" s="110"/>
      <c r="AS16" s="110"/>
      <c r="AT16" s="110"/>
      <c r="AU16" s="111"/>
    </row>
    <row r="17" spans="1:47" s="23" customFormat="1" ht="31.9" customHeight="1" thickBot="1" x14ac:dyDescent="0.3">
      <c r="A17" s="53" t="s">
        <v>32</v>
      </c>
      <c r="B17" s="71" t="s">
        <v>1097</v>
      </c>
      <c r="C17" s="71" t="s">
        <v>1098</v>
      </c>
      <c r="D17" s="71" t="s">
        <v>1099</v>
      </c>
      <c r="E17" s="71" t="s">
        <v>1100</v>
      </c>
      <c r="F17" s="71" t="s">
        <v>1101</v>
      </c>
      <c r="G17" s="54" t="s">
        <v>1102</v>
      </c>
      <c r="H17" s="54" t="s">
        <v>1103</v>
      </c>
      <c r="I17" s="54" t="s">
        <v>563</v>
      </c>
      <c r="J17" s="54" t="s">
        <v>1104</v>
      </c>
      <c r="K17" s="33" t="s">
        <v>1105</v>
      </c>
      <c r="L17" s="22"/>
      <c r="M17" s="53" t="s">
        <v>32</v>
      </c>
      <c r="N17" s="71" t="s">
        <v>1097</v>
      </c>
      <c r="O17" s="71" t="s">
        <v>1098</v>
      </c>
      <c r="P17" s="71" t="s">
        <v>1099</v>
      </c>
      <c r="Q17" s="71" t="s">
        <v>1100</v>
      </c>
      <c r="R17" s="71" t="s">
        <v>1101</v>
      </c>
      <c r="S17" s="54" t="s">
        <v>1102</v>
      </c>
      <c r="T17" s="54" t="s">
        <v>1103</v>
      </c>
      <c r="U17" s="54" t="s">
        <v>563</v>
      </c>
      <c r="V17" s="54" t="s">
        <v>1104</v>
      </c>
      <c r="W17" s="33" t="s">
        <v>1105</v>
      </c>
      <c r="X17" s="22"/>
      <c r="Y17" s="92" t="s">
        <v>32</v>
      </c>
      <c r="Z17" s="93" t="s">
        <v>1097</v>
      </c>
      <c r="AA17" s="93" t="s">
        <v>1098</v>
      </c>
      <c r="AB17" s="93" t="s">
        <v>1099</v>
      </c>
      <c r="AC17" s="93" t="s">
        <v>1100</v>
      </c>
      <c r="AD17" s="93" t="s">
        <v>1101</v>
      </c>
      <c r="AE17" s="94" t="s">
        <v>1102</v>
      </c>
      <c r="AF17" s="94" t="s">
        <v>1103</v>
      </c>
      <c r="AG17" s="94" t="s">
        <v>563</v>
      </c>
      <c r="AH17" s="94" t="s">
        <v>1104</v>
      </c>
      <c r="AI17" s="33" t="s">
        <v>1105</v>
      </c>
      <c r="AJ17" s="22"/>
      <c r="AK17" s="65" t="s">
        <v>32</v>
      </c>
      <c r="AL17" s="71" t="s">
        <v>1097</v>
      </c>
      <c r="AM17" s="71" t="s">
        <v>1098</v>
      </c>
      <c r="AN17" s="71" t="s">
        <v>1099</v>
      </c>
      <c r="AO17" s="71" t="s">
        <v>1100</v>
      </c>
      <c r="AP17" s="71" t="s">
        <v>1101</v>
      </c>
      <c r="AQ17" s="54" t="s">
        <v>1102</v>
      </c>
      <c r="AR17" s="54" t="s">
        <v>1103</v>
      </c>
      <c r="AS17" s="54" t="s">
        <v>563</v>
      </c>
      <c r="AT17" s="54" t="s">
        <v>1104</v>
      </c>
      <c r="AU17" s="78" t="s">
        <v>1105</v>
      </c>
    </row>
    <row r="18" spans="1:47" ht="16.5" thickBot="1" x14ac:dyDescent="0.3">
      <c r="A18" s="55" t="s">
        <v>945</v>
      </c>
      <c r="B18" s="62">
        <f>_xlfn.IFNA(INDEX('R1 XCO OHal'!$W$2:$W$200,MATCH(Men[[#This Row],[Rider]],'R1 XCO OHal'!$D$2:$D$200,0)),"")</f>
        <v>500</v>
      </c>
      <c r="C18" s="62"/>
      <c r="D18" s="62"/>
      <c r="E18" s="62"/>
      <c r="F18" s="62"/>
      <c r="G18" s="62"/>
      <c r="H18" s="62"/>
      <c r="I18" s="62">
        <f>7-COUNTBLANK(Men[[#This Row],[R1 XCO O''Hal]:[R10 XCM Melrose]])</f>
        <v>1</v>
      </c>
      <c r="J18" s="62" cm="1">
        <f t="array" ref="J18">IF(Men[[#This Row],[Number of Rounds]]&lt;=5,SUM(IF(ISNA(B18:H18),0,B18:H18)),SUM(LARGE(B18:H18,{1,2,3,4,5})))</f>
        <v>500</v>
      </c>
      <c r="K18" s="103" cm="1">
        <f t="array" ref="K18">61-SUM(IF(J18&gt;$J$18:$J$95,1/COUNTIF($J$18:$J$95,$J$18:$J$95)))</f>
        <v>1</v>
      </c>
      <c r="L18" s="19"/>
      <c r="M18" s="68" t="s">
        <v>960</v>
      </c>
      <c r="N18" s="69">
        <f>_xlfn.IFNA(INDEX('R1 XCO OHal'!$W$2:$W$200,MATCH(Women[[#This Row],[Rider]],'R1 XCO OHal'!$D$2:$D$200,0)),"")</f>
        <v>500</v>
      </c>
      <c r="O18" s="69"/>
      <c r="P18" s="69"/>
      <c r="Q18" s="69"/>
      <c r="R18" s="69"/>
      <c r="S18" s="69"/>
      <c r="T18" s="69"/>
      <c r="U18" s="69">
        <f>7-COUNTBLANK(Women[[#This Row],[R1 XCO O''Hal]:[R10 XCM Melrose]])</f>
        <v>1</v>
      </c>
      <c r="V18" s="69" cm="1">
        <f t="array" ref="V18">IF(Women[[#This Row],[Number of Rounds]]&lt;=5,SUM(IF(ISNA(N18:T18),0,N18:T18)),SUM(LARGE(N18:T18,{1,2,3,4,5})))</f>
        <v>500</v>
      </c>
      <c r="W18" s="70" cm="1">
        <f t="array" ref="W18">14-SUM(IF(V18&gt;$V$18:$V$33,1/COUNTIF($V$18:$V$33,$V$18:$V$33)))</f>
        <v>1</v>
      </c>
      <c r="X18" s="19"/>
      <c r="Y18" s="95" t="s">
        <v>1033</v>
      </c>
      <c r="Z18" s="66">
        <f>_xlfn.IFNA(INDEX('R1 XCO OHal'!$W$2:$W$200,MATCH(Junior[[#This Row],[Rider]],'R1 XCO OHal'!$D$2:$D$200,0)),"")</f>
        <v>500</v>
      </c>
      <c r="AA18" s="66"/>
      <c r="AB18" s="66"/>
      <c r="AC18" s="66"/>
      <c r="AD18" s="66"/>
      <c r="AE18" s="66"/>
      <c r="AF18" s="67"/>
      <c r="AG18" s="67">
        <f>6-COUNTBLANK(Junior[[#This Row],[R1 XCO O''Hal]:[R9 XCO Melrose]])</f>
        <v>1</v>
      </c>
      <c r="AH18" s="67" cm="1">
        <f t="array" ref="AH18">IF(Junior[[#This Row],[Number of Rounds]]&lt;=5,SUM(IF(ISNA(Z18:AF18),0,Z18:AF18)),SUM(LARGE(Z18:AF18,{1,2,3,4,5})))</f>
        <v>500</v>
      </c>
      <c r="AI18" s="24" cm="1">
        <f t="array" ref="AI18">11-SUM(IF(AH18&gt;$AH$18:$AH$48,1/COUNTIF($AH$18:$AH$48,$AH$18:$AH$48)))</f>
        <v>1</v>
      </c>
      <c r="AJ18" s="19"/>
      <c r="AK18" s="68"/>
      <c r="AL18" s="69"/>
      <c r="AM18" s="69"/>
      <c r="AN18" s="69"/>
      <c r="AO18" s="69"/>
      <c r="AP18" s="69"/>
      <c r="AQ18" s="69"/>
      <c r="AR18" s="69"/>
      <c r="AS18" s="69"/>
      <c r="AT18" s="69"/>
      <c r="AU18" s="98"/>
    </row>
    <row r="19" spans="1:47" ht="16.5" thickBot="1" x14ac:dyDescent="0.3">
      <c r="A19" s="55" t="s">
        <v>946</v>
      </c>
      <c r="B19" s="62">
        <f>_xlfn.IFNA(INDEX('R1 XCO OHal'!$W$2:$W$200,MATCH(Men[[#This Row],[Rider]],'R1 XCO OHal'!$D$2:$D$200,0)),"")</f>
        <v>450</v>
      </c>
      <c r="C19" s="62"/>
      <c r="D19" s="62"/>
      <c r="E19" s="62"/>
      <c r="F19" s="62"/>
      <c r="G19" s="62"/>
      <c r="H19" s="62"/>
      <c r="I19" s="62">
        <f>7-COUNTBLANK(Men[[#This Row],[R1 XCO O''Hal]:[R10 XCM Melrose]])</f>
        <v>1</v>
      </c>
      <c r="J19" s="62" cm="1">
        <f t="array" ref="J19">IF(Men[[#This Row],[Number of Rounds]]&lt;=5,SUM(IF(ISNA(B19:H19),0,B19:H19)),SUM(LARGE(B19:H19,{1,2,3,4,5})))</f>
        <v>450</v>
      </c>
      <c r="K19" s="56" cm="1">
        <f t="array" ref="K19">61-SUM(IF(J19&gt;$J$18:$J$95,1/COUNTIF($J$18:$J$95,$J$18:$J$95)))</f>
        <v>2.0000000000000071</v>
      </c>
      <c r="L19" s="19"/>
      <c r="M19" s="55" t="s">
        <v>961</v>
      </c>
      <c r="N19" s="43">
        <f>_xlfn.IFNA(INDEX('R1 XCO OHal'!$W$2:$W$200,MATCH(Women[[#This Row],[Rider]],'R1 XCO OHal'!$D$2:$D$200,0)),"")</f>
        <v>450</v>
      </c>
      <c r="O19" s="43"/>
      <c r="P19" s="43"/>
      <c r="Q19" s="43"/>
      <c r="R19" s="43"/>
      <c r="S19" s="43"/>
      <c r="T19" s="43"/>
      <c r="U19" s="43">
        <f>7-COUNTBLANK(Women[[#This Row],[R1 XCO O''Hal]:[R10 XCM Melrose]])</f>
        <v>1</v>
      </c>
      <c r="V19" s="43" cm="1">
        <f t="array" ref="V19">IF(Women[[#This Row],[Number of Rounds]]&lt;=5,SUM(IF(ISNA(N19:T19),0,N19:T19)),SUM(LARGE(N19:T19,{1,2,3,4,5})))</f>
        <v>450</v>
      </c>
      <c r="W19" s="56" cm="1">
        <f t="array" ref="W19">14-SUM(IF(V19&gt;$V$18:$V$33,1/COUNTIF($V$18:$V$33,$V$18:$V$33)))</f>
        <v>2</v>
      </c>
      <c r="X19" s="19"/>
      <c r="Y19" s="80" t="s">
        <v>1038</v>
      </c>
      <c r="Z19" s="66">
        <f>_xlfn.IFNA(INDEX('R1 XCO OHal'!$W$2:$W$200,MATCH(Junior[[#This Row],[Rider]],'R1 XCO OHal'!$D$2:$D$200,0)),"")</f>
        <v>500</v>
      </c>
      <c r="AA19" s="25"/>
      <c r="AB19" s="25"/>
      <c r="AC19" s="25"/>
      <c r="AD19" s="25"/>
      <c r="AE19" s="26"/>
      <c r="AF19" s="26"/>
      <c r="AG19" s="26">
        <f>6-COUNTBLANK(Junior[[#This Row],[R1 XCO O''Hal]:[R9 XCO Melrose]])</f>
        <v>1</v>
      </c>
      <c r="AH19" s="67" cm="1">
        <f t="array" ref="AH19">IF(Junior[[#This Row],[Number of Rounds]]&lt;=5,SUM(IF(ISNA(Z19:AF19),0,Z19:AF19)),SUM(LARGE(Z19:AF19,{1,2,3,4,5})))</f>
        <v>500</v>
      </c>
      <c r="AI19" s="24" cm="1">
        <f t="array" ref="AI19">11-SUM(IF(AH19&gt;$AH$18:$AH$48,1/COUNTIF($AH$18:$AH$48,$AH$18:$AH$48)))</f>
        <v>1</v>
      </c>
      <c r="AJ19" s="19"/>
      <c r="AK19" s="55"/>
      <c r="AL19" s="43"/>
      <c r="AM19" s="43"/>
      <c r="AN19" s="43"/>
      <c r="AO19" s="43"/>
      <c r="AP19" s="43"/>
      <c r="AQ19" s="43"/>
      <c r="AR19" s="43"/>
      <c r="AS19" s="43"/>
      <c r="AT19" s="43"/>
      <c r="AU19" s="99"/>
    </row>
    <row r="20" spans="1:47" ht="16.5" thickBot="1" x14ac:dyDescent="0.3">
      <c r="A20" s="55" t="s">
        <v>947</v>
      </c>
      <c r="B20" s="62">
        <f>_xlfn.IFNA(INDEX('R1 XCO OHal'!$W$2:$W$200,MATCH(Men[[#This Row],[Rider]],'R1 XCO OHal'!$D$2:$D$200,0)),"")</f>
        <v>420</v>
      </c>
      <c r="C20" s="62"/>
      <c r="D20" s="62"/>
      <c r="E20" s="62"/>
      <c r="F20" s="62"/>
      <c r="G20" s="62"/>
      <c r="H20" s="62"/>
      <c r="I20" s="62">
        <f>7-COUNTBLANK(Men[[#This Row],[R1 XCO O''Hal]:[R10 XCM Melrose]])</f>
        <v>1</v>
      </c>
      <c r="J20" s="62" cm="1">
        <f t="array" ref="J20">IF(Men[[#This Row],[Number of Rounds]]&lt;=5,SUM(IF(ISNA(B20:H20),0,B20:H20)),SUM(LARGE(B20:H20,{1,2,3,4,5})))</f>
        <v>420</v>
      </c>
      <c r="K20" s="28" cm="1">
        <f t="array" ref="K20">61-SUM(IF(J20&gt;$J$18:$J$95,1/COUNTIF($J$18:$J$95,$J$18:$J$95)))</f>
        <v>3.0000000000000071</v>
      </c>
      <c r="L20" s="19"/>
      <c r="M20" s="55" t="s">
        <v>962</v>
      </c>
      <c r="N20" s="43">
        <f>_xlfn.IFNA(INDEX('R1 XCO OHal'!$W$2:$W$200,MATCH(Women[[#This Row],[Rider]],'R1 XCO OHal'!$D$2:$D$200,0)),"")</f>
        <v>420</v>
      </c>
      <c r="O20" s="43"/>
      <c r="P20" s="43"/>
      <c r="Q20" s="43"/>
      <c r="R20" s="43"/>
      <c r="S20" s="43"/>
      <c r="T20" s="43"/>
      <c r="U20" s="43">
        <f>7-COUNTBLANK(Women[[#This Row],[R1 XCO O''Hal]:[R10 XCM Melrose]])</f>
        <v>1</v>
      </c>
      <c r="V20" s="43" cm="1">
        <f t="array" ref="V20">IF(Women[[#This Row],[Number of Rounds]]&lt;=5,SUM(IF(ISNA(N20:T20),0,N20:T20)),SUM(LARGE(N20:T20,{1,2,3,4,5})))</f>
        <v>420</v>
      </c>
      <c r="W20" s="57" cm="1">
        <f t="array" ref="W20">14-SUM(IF(V20&gt;$V$18:$V$33,1/COUNTIF($V$18:$V$33,$V$18:$V$33)))</f>
        <v>3</v>
      </c>
      <c r="X20" s="19"/>
      <c r="Y20" s="80" t="s">
        <v>1048</v>
      </c>
      <c r="Z20" s="66">
        <f>_xlfn.IFNA(INDEX('R1 XCO OHal'!$W$2:$W$200,MATCH(Junior[[#This Row],[Rider]],'R1 XCO OHal'!$D$2:$D$200,0)),"")</f>
        <v>500</v>
      </c>
      <c r="AA20" s="25"/>
      <c r="AB20" s="25"/>
      <c r="AC20" s="25"/>
      <c r="AD20" s="25"/>
      <c r="AE20" s="26"/>
      <c r="AF20" s="26"/>
      <c r="AG20" s="26">
        <f>6-COUNTBLANK(Junior[[#This Row],[R1 XCO O''Hal]:[R9 XCO Melrose]])</f>
        <v>1</v>
      </c>
      <c r="AH20" s="67" cm="1">
        <f t="array" ref="AH20">IF(Junior[[#This Row],[Number of Rounds]]&lt;=5,SUM(IF(ISNA(Z20:AF20),0,Z20:AF20)),SUM(LARGE(Z20:AF20,{1,2,3,4,5})))</f>
        <v>500</v>
      </c>
      <c r="AI20" s="24" cm="1">
        <f t="array" ref="AI20">11-SUM(IF(AH20&gt;$AH$18:$AH$48,1/COUNTIF($AH$18:$AH$48,$AH$18:$AH$48)))</f>
        <v>1</v>
      </c>
      <c r="AJ20" s="19"/>
      <c r="AK20" s="55"/>
      <c r="AL20" s="43"/>
      <c r="AM20" s="43"/>
      <c r="AN20" s="43"/>
      <c r="AO20" s="43"/>
      <c r="AP20" s="43"/>
      <c r="AQ20" s="43"/>
      <c r="AR20" s="43"/>
      <c r="AS20" s="43"/>
      <c r="AT20" s="43"/>
      <c r="AU20" s="100"/>
    </row>
    <row r="21" spans="1:47" ht="16.5" thickBot="1" x14ac:dyDescent="0.3">
      <c r="A21" s="55" t="s">
        <v>948</v>
      </c>
      <c r="B21" s="62">
        <f>_xlfn.IFNA(INDEX('R1 XCO OHal'!$W$2:$W$200,MATCH(Men[[#This Row],[Rider]],'R1 XCO OHal'!$D$2:$D$200,0)),"")</f>
        <v>400</v>
      </c>
      <c r="C21" s="62"/>
      <c r="D21" s="62"/>
      <c r="E21" s="62"/>
      <c r="F21" s="62"/>
      <c r="G21" s="62"/>
      <c r="H21" s="62"/>
      <c r="I21" s="62">
        <f>7-COUNTBLANK(Men[[#This Row],[R1 XCO O''Hal]:[R10 XCM Melrose]])</f>
        <v>1</v>
      </c>
      <c r="J21" s="62" cm="1">
        <f t="array" ref="J21">IF(Men[[#This Row],[Number of Rounds]]&lt;=5,SUM(IF(ISNA(B21:H21),0,B21:H21)),SUM(LARGE(B21:H21,{1,2,3,4,5})))</f>
        <v>400</v>
      </c>
      <c r="K21" s="58" cm="1">
        <f t="array" ref="K21">61-SUM(IF(J21&gt;$J$18:$J$95,1/COUNTIF($J$18:$J$95,$J$18:$J$95)))</f>
        <v>4.0000000000000071</v>
      </c>
      <c r="L21" s="19"/>
      <c r="M21" s="55" t="s">
        <v>963</v>
      </c>
      <c r="N21" s="43">
        <f>_xlfn.IFNA(INDEX('R1 XCO OHal'!$W$2:$W$200,MATCH(Women[[#This Row],[Rider]],'R1 XCO OHal'!$D$2:$D$200,0)),"")</f>
        <v>400</v>
      </c>
      <c r="O21" s="43"/>
      <c r="P21" s="43"/>
      <c r="Q21" s="43"/>
      <c r="R21" s="43"/>
      <c r="S21" s="43"/>
      <c r="T21" s="43"/>
      <c r="U21" s="43">
        <f>7-COUNTBLANK(Women[[#This Row],[R1 XCO O''Hal]:[R10 XCM Melrose]])</f>
        <v>1</v>
      </c>
      <c r="V21" s="43" cm="1">
        <f t="array" ref="V21">IF(Women[[#This Row],[Number of Rounds]]&lt;=5,SUM(IF(ISNA(N21:T21),0,N21:T21)),SUM(LARGE(N21:T21,{1,2,3,4,5})))</f>
        <v>400</v>
      </c>
      <c r="W21" s="58" cm="1">
        <f t="array" ref="W21">14-SUM(IF(V21&gt;$V$18:$V$33,1/COUNTIF($V$18:$V$33,$V$18:$V$33)))</f>
        <v>4</v>
      </c>
      <c r="X21" s="19"/>
      <c r="Y21" s="80" t="s">
        <v>1059</v>
      </c>
      <c r="Z21" s="66">
        <f>_xlfn.IFNA(INDEX('R1 XCO OHal'!$W$2:$W$200,MATCH(Junior[[#This Row],[Rider]],'R1 XCO OHal'!$D$2:$D$200,0)),"")</f>
        <v>500</v>
      </c>
      <c r="AA21" s="25"/>
      <c r="AB21" s="25"/>
      <c r="AC21" s="25"/>
      <c r="AD21" s="25"/>
      <c r="AE21" s="26"/>
      <c r="AF21" s="26"/>
      <c r="AG21" s="26">
        <f>6-COUNTBLANK(Junior[[#This Row],[R1 XCO O''Hal]:[R9 XCO Melrose]])</f>
        <v>1</v>
      </c>
      <c r="AH21" s="67" cm="1">
        <f t="array" ref="AH21">IF(Junior[[#This Row],[Number of Rounds]]&lt;=5,SUM(IF(ISNA(Z21:AF21),0,Z21:AF21)),SUM(LARGE(Z21:AF21,{1,2,3,4,5})))</f>
        <v>500</v>
      </c>
      <c r="AI21" s="24" cm="1">
        <f t="array" ref="AI21">11-SUM(IF(AH21&gt;$AH$18:$AH$48,1/COUNTIF($AH$18:$AH$48,$AH$18:$AH$48)))</f>
        <v>1</v>
      </c>
      <c r="AJ21" s="19"/>
      <c r="AK21" s="55"/>
      <c r="AL21" s="43"/>
      <c r="AM21" s="43"/>
      <c r="AN21" s="43"/>
      <c r="AO21" s="43"/>
      <c r="AP21" s="43"/>
      <c r="AQ21" s="43"/>
      <c r="AR21" s="43"/>
      <c r="AS21" s="43"/>
      <c r="AT21" s="43"/>
      <c r="AU21" s="101"/>
    </row>
    <row r="22" spans="1:47" ht="16.5" thickBot="1" x14ac:dyDescent="0.3">
      <c r="A22" s="55" t="s">
        <v>964</v>
      </c>
      <c r="B22" s="62">
        <f>_xlfn.IFNA(INDEX('R1 XCO OHal'!$W$2:$W$200,MATCH(Men[[#This Row],[Rider]],'R1 XCO OHal'!$D$2:$D$200,0)),"")</f>
        <v>400</v>
      </c>
      <c r="C22" s="62"/>
      <c r="D22" s="62"/>
      <c r="E22" s="62"/>
      <c r="F22" s="62"/>
      <c r="G22" s="62"/>
      <c r="H22" s="62"/>
      <c r="I22" s="62">
        <f>7-COUNTBLANK(Men[[#This Row],[R1 XCO O''Hal]:[R10 XCM Melrose]])</f>
        <v>1</v>
      </c>
      <c r="J22" s="62" cm="1">
        <f t="array" ref="J22">IF(Men[[#This Row],[Number of Rounds]]&lt;=5,SUM(IF(ISNA(B22:H22),0,B22:H22)),SUM(LARGE(B22:H22,{1,2,3,4,5})))</f>
        <v>400</v>
      </c>
      <c r="K22" s="58" cm="1">
        <f t="array" ref="K22">61-SUM(IF(J22&gt;$J$18:$J$95,1/COUNTIF($J$18:$J$95,$J$18:$J$95)))</f>
        <v>4.0000000000000071</v>
      </c>
      <c r="L22" s="19"/>
      <c r="M22" s="55" t="s">
        <v>987</v>
      </c>
      <c r="N22" s="43">
        <f>_xlfn.IFNA(INDEX('R1 XCO OHal'!$W$2:$W$200,MATCH(Women[[#This Row],[Rider]],'R1 XCO OHal'!$D$2:$D$200,0)),"")</f>
        <v>400</v>
      </c>
      <c r="O22" s="43"/>
      <c r="P22" s="43"/>
      <c r="Q22" s="43"/>
      <c r="R22" s="43"/>
      <c r="S22" s="43"/>
      <c r="T22" s="43"/>
      <c r="U22" s="43">
        <f>7-COUNTBLANK(Women[[#This Row],[R1 XCO O''Hal]:[R10 XCM Melrose]])</f>
        <v>1</v>
      </c>
      <c r="V22" s="43" cm="1">
        <f t="array" ref="V22">IF(Women[[#This Row],[Number of Rounds]]&lt;=5,SUM(IF(ISNA(N22:T22),0,N22:T22)),SUM(LARGE(N22:T22,{1,2,3,4,5})))</f>
        <v>400</v>
      </c>
      <c r="W22" s="58" cm="1">
        <f t="array" ref="W22">14-SUM(IF(V22&gt;$V$18:$V$33,1/COUNTIF($V$18:$V$33,$V$18:$V$33)))</f>
        <v>4</v>
      </c>
      <c r="X22" s="19"/>
      <c r="Y22" s="80" t="s">
        <v>1034</v>
      </c>
      <c r="Z22" s="66">
        <f>_xlfn.IFNA(INDEX('R1 XCO OHal'!$W$2:$W$200,MATCH(Junior[[#This Row],[Rider]],'R1 XCO OHal'!$D$2:$D$200,0)),"")</f>
        <v>450</v>
      </c>
      <c r="AA22" s="25"/>
      <c r="AB22" s="25"/>
      <c r="AC22" s="25"/>
      <c r="AD22" s="25"/>
      <c r="AE22" s="26"/>
      <c r="AF22" s="26"/>
      <c r="AG22" s="26">
        <f>6-COUNTBLANK(Junior[[#This Row],[R1 XCO O''Hal]:[R9 XCO Melrose]])</f>
        <v>1</v>
      </c>
      <c r="AH22" s="67" cm="1">
        <f t="array" ref="AH22">IF(Junior[[#This Row],[Number of Rounds]]&lt;=5,SUM(IF(ISNA(Z22:AF22),0,Z22:AF22)),SUM(LARGE(Z22:AF22,{1,2,3,4,5})))</f>
        <v>450</v>
      </c>
      <c r="AI22" s="27" cm="1">
        <f t="array" ref="AI22">11-SUM(IF(AH22&gt;$AH$18:$AH$48,1/COUNTIF($AH$18:$AH$48,$AH$18:$AH$48)))</f>
        <v>2</v>
      </c>
      <c r="AJ22" s="19"/>
      <c r="AK22" s="59"/>
      <c r="AL22" s="60"/>
      <c r="AM22" s="60"/>
      <c r="AN22" s="60"/>
      <c r="AO22" s="60"/>
      <c r="AP22" s="60"/>
      <c r="AQ22" s="60"/>
      <c r="AR22" s="60"/>
      <c r="AS22" s="60"/>
      <c r="AT22" s="60"/>
      <c r="AU22" s="102"/>
    </row>
    <row r="23" spans="1:47" ht="16.5" thickBot="1" x14ac:dyDescent="0.3">
      <c r="A23" s="55" t="s">
        <v>949</v>
      </c>
      <c r="B23" s="62">
        <f>_xlfn.IFNA(INDEX('R1 XCO OHal'!$W$2:$W$200,MATCH(Men[[#This Row],[Rider]],'R1 XCO OHal'!$D$2:$D$200,0)),"")</f>
        <v>390</v>
      </c>
      <c r="C23" s="62"/>
      <c r="D23" s="62"/>
      <c r="E23" s="62"/>
      <c r="F23" s="62"/>
      <c r="G23" s="62"/>
      <c r="H23" s="62"/>
      <c r="I23" s="62">
        <f>7-COUNTBLANK(Men[[#This Row],[R1 XCO O''Hal]:[R10 XCM Melrose]])</f>
        <v>1</v>
      </c>
      <c r="J23" s="62" cm="1">
        <f t="array" ref="J23">IF(Men[[#This Row],[Number of Rounds]]&lt;=5,SUM(IF(ISNA(B23:H23),0,B23:H23)),SUM(LARGE(B23:H23,{1,2,3,4,5})))</f>
        <v>390</v>
      </c>
      <c r="K23" s="58" cm="1">
        <f t="array" ref="K23">61-SUM(IF(J23&gt;$J$18:$J$95,1/COUNTIF($J$18:$J$95,$J$18:$J$95)))</f>
        <v>5.0000000000000071</v>
      </c>
      <c r="L23" s="19"/>
      <c r="M23" s="55" t="s">
        <v>988</v>
      </c>
      <c r="N23" s="43">
        <f>_xlfn.IFNA(INDEX('R1 XCO OHal'!$W$2:$W$200,MATCH(Women[[#This Row],[Rider]],'R1 XCO OHal'!$D$2:$D$200,0)),"")</f>
        <v>360</v>
      </c>
      <c r="O23" s="43"/>
      <c r="P23" s="43"/>
      <c r="Q23" s="43"/>
      <c r="R23" s="43"/>
      <c r="S23" s="43"/>
      <c r="T23" s="43"/>
      <c r="U23" s="43">
        <f>7-COUNTBLANK(Women[[#This Row],[R1 XCO O''Hal]:[R10 XCM Melrose]])</f>
        <v>1</v>
      </c>
      <c r="V23" s="43" cm="1">
        <f t="array" ref="V23">IF(Women[[#This Row],[Number of Rounds]]&lt;=5,SUM(IF(ISNA(N23:T23),0,N23:T23)),SUM(LARGE(N23:T23,{1,2,3,4,5})))</f>
        <v>360</v>
      </c>
      <c r="W23" s="58" cm="1">
        <f t="array" ref="W23">14-SUM(IF(V23&gt;$V$18:$V$33,1/COUNTIF($V$18:$V$33,$V$18:$V$33)))</f>
        <v>5</v>
      </c>
      <c r="X23" s="19"/>
      <c r="Y23" s="80" t="s">
        <v>1039</v>
      </c>
      <c r="Z23" s="66">
        <f>_xlfn.IFNA(INDEX('R1 XCO OHal'!$W$2:$W$200,MATCH(Junior[[#This Row],[Rider]],'R1 XCO OHal'!$D$2:$D$200,0)),"")</f>
        <v>450</v>
      </c>
      <c r="AA23" s="25"/>
      <c r="AB23" s="25"/>
      <c r="AC23" s="25"/>
      <c r="AD23" s="25"/>
      <c r="AE23" s="26"/>
      <c r="AF23" s="26"/>
      <c r="AG23" s="26">
        <f>6-COUNTBLANK(Junior[[#This Row],[R1 XCO O''Hal]:[R9 XCO Melrose]])</f>
        <v>1</v>
      </c>
      <c r="AH23" s="67" cm="1">
        <f t="array" ref="AH23">IF(Junior[[#This Row],[Number of Rounds]]&lt;=5,SUM(IF(ISNA(Z23:AF23),0,Z23:AF23)),SUM(LARGE(Z23:AF23,{1,2,3,4,5})))</f>
        <v>450</v>
      </c>
      <c r="AI23" s="27" cm="1">
        <f t="array" ref="AI23">11-SUM(IF(AH23&gt;$AH$18:$AH$48,1/COUNTIF($AH$18:$AH$48,$AH$18:$AH$48)))</f>
        <v>2</v>
      </c>
      <c r="AJ23" s="19"/>
      <c r="AK23" s="63"/>
      <c r="AL23" s="64"/>
      <c r="AM23" s="64"/>
      <c r="AN23" s="64"/>
      <c r="AO23" s="64"/>
      <c r="AP23" s="64"/>
      <c r="AQ23" s="64"/>
      <c r="AR23" s="64"/>
      <c r="AS23" s="64"/>
      <c r="AT23" s="64"/>
      <c r="AU23" s="44"/>
    </row>
    <row r="24" spans="1:47" ht="16.5" thickBot="1" x14ac:dyDescent="0.3">
      <c r="A24" s="55" t="s">
        <v>950</v>
      </c>
      <c r="B24" s="62">
        <f>_xlfn.IFNA(INDEX('R1 XCO OHal'!$W$2:$W$200,MATCH(Men[[#This Row],[Rider]],'R1 XCO OHal'!$D$2:$D$200,0)),"")</f>
        <v>380</v>
      </c>
      <c r="C24" s="62"/>
      <c r="D24" s="62"/>
      <c r="E24" s="62"/>
      <c r="F24" s="62"/>
      <c r="G24" s="62"/>
      <c r="H24" s="62"/>
      <c r="I24" s="62">
        <f>7-COUNTBLANK(Men[[#This Row],[R1 XCO O''Hal]:[R10 XCM Melrose]])</f>
        <v>1</v>
      </c>
      <c r="J24" s="62" cm="1">
        <f t="array" ref="J24">IF(Men[[#This Row],[Number of Rounds]]&lt;=5,SUM(IF(ISNA(B24:H24),0,B24:H24)),SUM(LARGE(B24:H24,{1,2,3,4,5})))</f>
        <v>380</v>
      </c>
      <c r="K24" s="58" cm="1">
        <f t="array" ref="K24">61-SUM(IF(J24&gt;$J$18:$J$95,1/COUNTIF($J$18:$J$95,$J$18:$J$95)))</f>
        <v>6.0000000000000071</v>
      </c>
      <c r="L24" s="19"/>
      <c r="M24" s="55" t="s">
        <v>1017</v>
      </c>
      <c r="N24" s="43">
        <f>_xlfn.IFNA(INDEX('R1 XCO OHal'!$W$2:$W$200,MATCH(Women[[#This Row],[Rider]],'R1 XCO OHal'!$D$2:$D$200,0)),"")</f>
        <v>350</v>
      </c>
      <c r="O24" s="43"/>
      <c r="P24" s="43"/>
      <c r="Q24" s="43"/>
      <c r="R24" s="43"/>
      <c r="S24" s="43"/>
      <c r="T24" s="43"/>
      <c r="U24" s="43">
        <f>7-COUNTBLANK(Women[[#This Row],[R1 XCO O''Hal]:[R10 XCM Melrose]])</f>
        <v>1</v>
      </c>
      <c r="V24" s="43" cm="1">
        <f t="array" ref="V24">IF(Women[[#This Row],[Number of Rounds]]&lt;=5,SUM(IF(ISNA(N24:T24),0,N24:T24)),SUM(LARGE(N24:T24,{1,2,3,4,5})))</f>
        <v>350</v>
      </c>
      <c r="W24" s="58" cm="1">
        <f t="array" ref="W24">14-SUM(IF(V24&gt;$V$18:$V$33,1/COUNTIF($V$18:$V$33,$V$18:$V$33)))</f>
        <v>6</v>
      </c>
      <c r="X24" s="19"/>
      <c r="Y24" s="80" t="s">
        <v>1049</v>
      </c>
      <c r="Z24" s="66">
        <f>_xlfn.IFNA(INDEX('R1 XCO OHal'!$W$2:$W$200,MATCH(Junior[[#This Row],[Rider]],'R1 XCO OHal'!$D$2:$D$200,0)),"")</f>
        <v>450</v>
      </c>
      <c r="AA24" s="25"/>
      <c r="AB24" s="25"/>
      <c r="AC24" s="25"/>
      <c r="AD24" s="25"/>
      <c r="AE24" s="26"/>
      <c r="AF24" s="26"/>
      <c r="AG24" s="26">
        <f>6-COUNTBLANK(Junior[[#This Row],[R1 XCO O''Hal]:[R9 XCO Melrose]])</f>
        <v>1</v>
      </c>
      <c r="AH24" s="67" cm="1">
        <f t="array" ref="AH24">IF(Junior[[#This Row],[Number of Rounds]]&lt;=5,SUM(IF(ISNA(Z24:AF24),0,Z24:AF24)),SUM(LARGE(Z24:AF24,{1,2,3,4,5})))</f>
        <v>450</v>
      </c>
      <c r="AI24" s="27" cm="1">
        <f t="array" ref="AI24">11-SUM(IF(AH24&gt;$AH$18:$AH$48,1/COUNTIF($AH$18:$AH$48,$AH$18:$AH$48)))</f>
        <v>2</v>
      </c>
      <c r="AJ24" s="19"/>
      <c r="AK24" s="106" t="s">
        <v>1106</v>
      </c>
      <c r="AL24" s="64"/>
      <c r="AM24" s="64"/>
      <c r="AN24" s="64"/>
      <c r="AO24" s="64"/>
      <c r="AP24" s="64"/>
      <c r="AQ24" s="64"/>
      <c r="AR24" s="64"/>
      <c r="AS24" s="64"/>
      <c r="AT24" s="64"/>
      <c r="AU24" s="44"/>
    </row>
    <row r="25" spans="1:47" ht="16.5" thickBot="1" x14ac:dyDescent="0.3">
      <c r="A25" s="55" t="s">
        <v>951</v>
      </c>
      <c r="B25" s="62">
        <f>_xlfn.IFNA(INDEX('R1 XCO OHal'!$W$2:$W$200,MATCH(Men[[#This Row],[Rider]],'R1 XCO OHal'!$D$2:$D$200,0)),"")</f>
        <v>370</v>
      </c>
      <c r="C25" s="62"/>
      <c r="D25" s="62"/>
      <c r="E25" s="62"/>
      <c r="F25" s="62"/>
      <c r="G25" s="62"/>
      <c r="H25" s="62"/>
      <c r="I25" s="62">
        <f>7-COUNTBLANK(Men[[#This Row],[R1 XCO O''Hal]:[R10 XCM Melrose]])</f>
        <v>1</v>
      </c>
      <c r="J25" s="62" cm="1">
        <f t="array" ref="J25">IF(Men[[#This Row],[Number of Rounds]]&lt;=5,SUM(IF(ISNA(B25:H25),0,B25:H25)),SUM(LARGE(B25:H25,{1,2,3,4,5})))</f>
        <v>370</v>
      </c>
      <c r="K25" s="58" cm="1">
        <f t="array" ref="K25">61-SUM(IF(J25&gt;$J$18:$J$95,1/COUNTIF($J$18:$J$95,$J$18:$J$95)))</f>
        <v>7.0000000000000071</v>
      </c>
      <c r="L25" s="19"/>
      <c r="M25" s="55" t="s">
        <v>1069</v>
      </c>
      <c r="N25" s="43">
        <f>_xlfn.IFNA(INDEX('R1 XCO OHal'!$W$2:$W$200,MATCH(Women[[#This Row],[Rider]],'R1 XCO OHal'!$D$2:$D$200,0)),"")</f>
        <v>350</v>
      </c>
      <c r="O25" s="43"/>
      <c r="P25" s="43"/>
      <c r="Q25" s="43"/>
      <c r="R25" s="43"/>
      <c r="S25" s="43"/>
      <c r="T25" s="43"/>
      <c r="U25" s="43">
        <f>7-COUNTBLANK(Women[[#This Row],[R1 XCO O''Hal]:[R10 XCM Melrose]])</f>
        <v>1</v>
      </c>
      <c r="V25" s="43" cm="1">
        <f t="array" ref="V25">IF(Women[[#This Row],[Number of Rounds]]&lt;=5,SUM(IF(ISNA(N25:T25),0,N25:T25)),SUM(LARGE(N25:T25,{1,2,3,4,5})))</f>
        <v>350</v>
      </c>
      <c r="W25" s="58" cm="1">
        <f t="array" ref="W25">14-SUM(IF(V25&gt;$V$18:$V$33,1/COUNTIF($V$18:$V$33,$V$18:$V$33)))</f>
        <v>6</v>
      </c>
      <c r="X25" s="19"/>
      <c r="Y25" s="80" t="s">
        <v>1060</v>
      </c>
      <c r="Z25" s="66">
        <f>_xlfn.IFNA(INDEX('R1 XCO OHal'!$W$2:$W$200,MATCH(Junior[[#This Row],[Rider]],'R1 XCO OHal'!$D$2:$D$200,0)),"")</f>
        <v>450</v>
      </c>
      <c r="AA25" s="25"/>
      <c r="AB25" s="25"/>
      <c r="AC25" s="25"/>
      <c r="AD25" s="25"/>
      <c r="AE25" s="26"/>
      <c r="AF25" s="26"/>
      <c r="AG25" s="26">
        <f>6-COUNTBLANK(Junior[[#This Row],[R1 XCO O''Hal]:[R9 XCO Melrose]])</f>
        <v>1</v>
      </c>
      <c r="AH25" s="67" cm="1">
        <f t="array" ref="AH25">IF(Junior[[#This Row],[Number of Rounds]]&lt;=5,SUM(IF(ISNA(Z25:AF25),0,Z25:AF25)),SUM(LARGE(Z25:AF25,{1,2,3,4,5})))</f>
        <v>450</v>
      </c>
      <c r="AI25" s="27" cm="1">
        <f t="array" ref="AI25">11-SUM(IF(AH25&gt;$AH$18:$AH$48,1/COUNTIF($AH$18:$AH$48,$AH$18:$AH$48)))</f>
        <v>2</v>
      </c>
      <c r="AJ25" s="19"/>
      <c r="AK25" s="63"/>
      <c r="AL25" s="64"/>
      <c r="AM25" s="64"/>
      <c r="AN25" s="64"/>
      <c r="AO25" s="64"/>
      <c r="AP25" s="64"/>
      <c r="AQ25" s="64"/>
      <c r="AR25" s="64"/>
      <c r="AS25" s="64"/>
      <c r="AT25" s="64"/>
      <c r="AU25" s="44"/>
    </row>
    <row r="26" spans="1:47" ht="16.5" thickBot="1" x14ac:dyDescent="0.3">
      <c r="A26" s="55" t="s">
        <v>952</v>
      </c>
      <c r="B26" s="62">
        <f>_xlfn.IFNA(INDEX('R1 XCO OHal'!$W$2:$W$200,MATCH(Men[[#This Row],[Rider]],'R1 XCO OHal'!$D$2:$D$200,0)),"")</f>
        <v>360</v>
      </c>
      <c r="C26" s="62"/>
      <c r="D26" s="62"/>
      <c r="E26" s="62"/>
      <c r="F26" s="62"/>
      <c r="G26" s="62"/>
      <c r="H26" s="62"/>
      <c r="I26" s="62">
        <f>7-COUNTBLANK(Men[[#This Row],[R1 XCO O''Hal]:[R10 XCM Melrose]])</f>
        <v>1</v>
      </c>
      <c r="J26" s="62" cm="1">
        <f t="array" ref="J26">IF(Men[[#This Row],[Number of Rounds]]&lt;=5,SUM(IF(ISNA(B26:H26),0,B26:H26)),SUM(LARGE(B26:H26,{1,2,3,4,5})))</f>
        <v>360</v>
      </c>
      <c r="K26" s="58" cm="1">
        <f t="array" ref="K26">61-SUM(IF(J26&gt;$J$18:$J$95,1/COUNTIF($J$18:$J$95,$J$18:$J$95)))</f>
        <v>8.0000000000000071</v>
      </c>
      <c r="L26" s="19"/>
      <c r="M26" s="55" t="s">
        <v>989</v>
      </c>
      <c r="N26" s="43">
        <f>_xlfn.IFNA(INDEX('R1 XCO OHal'!$W$2:$W$200,MATCH(Women[[#This Row],[Rider]],'R1 XCO OHal'!$D$2:$D$200,0)),"")</f>
        <v>336</v>
      </c>
      <c r="O26" s="43"/>
      <c r="P26" s="43"/>
      <c r="Q26" s="43"/>
      <c r="R26" s="43"/>
      <c r="S26" s="43"/>
      <c r="T26" s="43"/>
      <c r="U26" s="43">
        <f>7-COUNTBLANK(Women[[#This Row],[R1 XCO O''Hal]:[R10 XCM Melrose]])</f>
        <v>1</v>
      </c>
      <c r="V26" s="43" cm="1">
        <f t="array" ref="V26">IF(Women[[#This Row],[Number of Rounds]]&lt;=5,SUM(IF(ISNA(N26:T26),0,N26:T26)),SUM(LARGE(N26:T26,{1,2,3,4,5})))</f>
        <v>336</v>
      </c>
      <c r="W26" s="58" cm="1">
        <f t="array" ref="W26">14-SUM(IF(V26&gt;$V$18:$V$33,1/COUNTIF($V$18:$V$33,$V$18:$V$33)))</f>
        <v>7</v>
      </c>
      <c r="X26" s="19"/>
      <c r="Y26" s="80" t="s">
        <v>1035</v>
      </c>
      <c r="Z26" s="66">
        <f>_xlfn.IFNA(INDEX('R1 XCO OHal'!$W$2:$W$200,MATCH(Junior[[#This Row],[Rider]],'R1 XCO OHal'!$D$2:$D$200,0)),"")</f>
        <v>420</v>
      </c>
      <c r="AA26" s="25"/>
      <c r="AB26" s="25"/>
      <c r="AC26" s="25"/>
      <c r="AD26" s="25"/>
      <c r="AE26" s="26"/>
      <c r="AF26" s="26"/>
      <c r="AG26" s="26">
        <f>6-COUNTBLANK(Junior[[#This Row],[R1 XCO O''Hal]:[R9 XCO Melrose]])</f>
        <v>1</v>
      </c>
      <c r="AH26" s="67" cm="1">
        <f t="array" ref="AH26">IF(Junior[[#This Row],[Number of Rounds]]&lt;=5,SUM(IF(ISNA(Z26:AF26),0,Z26:AF26)),SUM(LARGE(Z26:AF26,{1,2,3,4,5})))</f>
        <v>420</v>
      </c>
      <c r="AI26" s="28" cm="1">
        <f t="array" ref="AI26">11-SUM(IF(AH26&gt;$AH$18:$AH$48,1/COUNTIF($AH$18:$AH$48,$AH$18:$AH$48)))</f>
        <v>3</v>
      </c>
      <c r="AJ26" s="19"/>
      <c r="AK26" s="63"/>
      <c r="AL26" s="64"/>
      <c r="AM26" s="64"/>
      <c r="AN26" s="64"/>
      <c r="AO26" s="64"/>
      <c r="AP26" s="64"/>
      <c r="AQ26" s="64"/>
      <c r="AR26" s="64"/>
      <c r="AS26" s="64"/>
      <c r="AT26" s="64"/>
      <c r="AU26" s="44"/>
    </row>
    <row r="27" spans="1:47" ht="16.5" thickBot="1" x14ac:dyDescent="0.3">
      <c r="A27" s="55" t="s">
        <v>965</v>
      </c>
      <c r="B27" s="62">
        <f>_xlfn.IFNA(INDEX('R1 XCO OHal'!$W$2:$W$200,MATCH(Men[[#This Row],[Rider]],'R1 XCO OHal'!$D$2:$D$200,0)),"")</f>
        <v>360</v>
      </c>
      <c r="C27" s="62"/>
      <c r="D27" s="62"/>
      <c r="E27" s="62"/>
      <c r="F27" s="62"/>
      <c r="G27" s="62"/>
      <c r="H27" s="62"/>
      <c r="I27" s="62">
        <f>7-COUNTBLANK(Men[[#This Row],[R1 XCO O''Hal]:[R10 XCM Melrose]])</f>
        <v>1</v>
      </c>
      <c r="J27" s="62" cm="1">
        <f t="array" ref="J27">IF(Men[[#This Row],[Number of Rounds]]&lt;=5,SUM(IF(ISNA(B27:H27),0,B27:H27)),SUM(LARGE(B27:H27,{1,2,3,4,5})))</f>
        <v>360</v>
      </c>
      <c r="K27" s="58" cm="1">
        <f t="array" ref="K27">61-SUM(IF(J27&gt;$J$18:$J$95,1/COUNTIF($J$18:$J$95,$J$18:$J$95)))</f>
        <v>8.0000000000000071</v>
      </c>
      <c r="L27" s="19"/>
      <c r="M27" s="55" t="s">
        <v>990</v>
      </c>
      <c r="N27" s="43">
        <f>_xlfn.IFNA(INDEX('R1 XCO OHal'!$W$2:$W$200,MATCH(Women[[#This Row],[Rider]],'R1 XCO OHal'!$D$2:$D$200,0)),"")</f>
        <v>320</v>
      </c>
      <c r="O27" s="43"/>
      <c r="P27" s="43"/>
      <c r="Q27" s="43"/>
      <c r="R27" s="43"/>
      <c r="S27" s="43"/>
      <c r="T27" s="43"/>
      <c r="U27" s="43">
        <f>7-COUNTBLANK(Women[[#This Row],[R1 XCO O''Hal]:[R10 XCM Melrose]])</f>
        <v>1</v>
      </c>
      <c r="V27" s="43" cm="1">
        <f t="array" ref="V27">IF(Women[[#This Row],[Number of Rounds]]&lt;=5,SUM(IF(ISNA(N27:T27),0,N27:T27)),SUM(LARGE(N27:T27,{1,2,3,4,5})))</f>
        <v>320</v>
      </c>
      <c r="W27" s="58" cm="1">
        <f t="array" ref="W27">14-SUM(IF(V27&gt;$V$18:$V$33,1/COUNTIF($V$18:$V$33,$V$18:$V$33)))</f>
        <v>8</v>
      </c>
      <c r="X27" s="19"/>
      <c r="Y27" s="80" t="s">
        <v>1040</v>
      </c>
      <c r="Z27" s="66">
        <f>_xlfn.IFNA(INDEX('R1 XCO OHal'!$W$2:$W$200,MATCH(Junior[[#This Row],[Rider]],'R1 XCO OHal'!$D$2:$D$200,0)),"")</f>
        <v>420</v>
      </c>
      <c r="AA27" s="25"/>
      <c r="AB27" s="25"/>
      <c r="AC27" s="25"/>
      <c r="AD27" s="25"/>
      <c r="AE27" s="26"/>
      <c r="AF27" s="26"/>
      <c r="AG27" s="26">
        <f>6-COUNTBLANK(Junior[[#This Row],[R1 XCO O''Hal]:[R9 XCO Melrose]])</f>
        <v>1</v>
      </c>
      <c r="AH27" s="67" cm="1">
        <f t="array" ref="AH27">IF(Junior[[#This Row],[Number of Rounds]]&lt;=5,SUM(IF(ISNA(Z27:AF27),0,Z27:AF27)),SUM(LARGE(Z27:AF27,{1,2,3,4,5})))</f>
        <v>420</v>
      </c>
      <c r="AI27" s="28" cm="1">
        <f t="array" ref="AI27">11-SUM(IF(AH27&gt;$AH$18:$AH$48,1/COUNTIF($AH$18:$AH$48,$AH$18:$AH$48)))</f>
        <v>3</v>
      </c>
      <c r="AJ27" s="19"/>
      <c r="AK27" s="63"/>
      <c r="AL27" s="64"/>
      <c r="AM27" s="64"/>
      <c r="AN27" s="64"/>
      <c r="AO27" s="64"/>
      <c r="AP27" s="64"/>
      <c r="AQ27" s="64"/>
      <c r="AR27" s="64"/>
      <c r="AS27" s="64"/>
      <c r="AT27" s="64"/>
      <c r="AU27" s="44"/>
    </row>
    <row r="28" spans="1:47" ht="16.5" thickBot="1" x14ac:dyDescent="0.3">
      <c r="A28" s="55" t="s">
        <v>953</v>
      </c>
      <c r="B28" s="62">
        <f>_xlfn.IFNA(INDEX('R1 XCO OHal'!$W$2:$W$200,MATCH(Men[[#This Row],[Rider]],'R1 XCO OHal'!$D$2:$D$200,0)),"")</f>
        <v>350</v>
      </c>
      <c r="C28" s="62"/>
      <c r="D28" s="62"/>
      <c r="E28" s="62"/>
      <c r="F28" s="62"/>
      <c r="G28" s="62"/>
      <c r="H28" s="62"/>
      <c r="I28" s="62">
        <f>7-COUNTBLANK(Men[[#This Row],[R1 XCO O''Hal]:[R10 XCM Melrose]])</f>
        <v>1</v>
      </c>
      <c r="J28" s="62" cm="1">
        <f t="array" ref="J28">IF(Men[[#This Row],[Number of Rounds]]&lt;=5,SUM(IF(ISNA(B28:H28),0,B28:H28)),SUM(LARGE(B28:H28,{1,2,3,4,5})))</f>
        <v>350</v>
      </c>
      <c r="K28" s="58" cm="1">
        <f t="array" ref="K28">61-SUM(IF(J28&gt;$J$18:$J$95,1/COUNTIF($J$18:$J$95,$J$18:$J$95)))</f>
        <v>9.0000000000000071</v>
      </c>
      <c r="L28" s="19"/>
      <c r="M28" s="55" t="s">
        <v>1018</v>
      </c>
      <c r="N28" s="43">
        <f>_xlfn.IFNA(INDEX('R1 XCO OHal'!$W$2:$W$200,MATCH(Women[[#This Row],[Rider]],'R1 XCO OHal'!$D$2:$D$200,0)),"")</f>
        <v>315</v>
      </c>
      <c r="O28" s="43"/>
      <c r="P28" s="43"/>
      <c r="Q28" s="43"/>
      <c r="R28" s="43"/>
      <c r="S28" s="43"/>
      <c r="T28" s="43"/>
      <c r="U28" s="43">
        <f>7-COUNTBLANK(Women[[#This Row],[R1 XCO O''Hal]:[R10 XCM Melrose]])</f>
        <v>1</v>
      </c>
      <c r="V28" s="43" cm="1">
        <f t="array" ref="V28">IF(Women[[#This Row],[Number of Rounds]]&lt;=5,SUM(IF(ISNA(N28:T28),0,N28:T28)),SUM(LARGE(N28:T28,{1,2,3,4,5})))</f>
        <v>315</v>
      </c>
      <c r="W28" s="58" cm="1">
        <f t="array" ref="W28">14-SUM(IF(V28&gt;$V$18:$V$33,1/COUNTIF($V$18:$V$33,$V$18:$V$33)))</f>
        <v>9</v>
      </c>
      <c r="X28" s="19"/>
      <c r="Y28" s="80" t="s">
        <v>1050</v>
      </c>
      <c r="Z28" s="66">
        <f>_xlfn.IFNA(INDEX('R1 XCO OHal'!$W$2:$W$200,MATCH(Junior[[#This Row],[Rider]],'R1 XCO OHal'!$D$2:$D$200,0)),"")</f>
        <v>420</v>
      </c>
      <c r="AA28" s="25"/>
      <c r="AB28" s="25"/>
      <c r="AC28" s="25"/>
      <c r="AD28" s="25"/>
      <c r="AE28" s="26"/>
      <c r="AF28" s="26"/>
      <c r="AG28" s="26">
        <f>6-COUNTBLANK(Junior[[#This Row],[R1 XCO O''Hal]:[R9 XCO Melrose]])</f>
        <v>1</v>
      </c>
      <c r="AH28" s="67" cm="1">
        <f t="array" ref="AH28">IF(Junior[[#This Row],[Number of Rounds]]&lt;=5,SUM(IF(ISNA(Z28:AF28),0,Z28:AF28)),SUM(LARGE(Z28:AF28,{1,2,3,4,5})))</f>
        <v>420</v>
      </c>
      <c r="AI28" s="28" cm="1">
        <f t="array" ref="AI28">11-SUM(IF(AH28&gt;$AH$18:$AH$48,1/COUNTIF($AH$18:$AH$48,$AH$18:$AH$48)))</f>
        <v>3</v>
      </c>
      <c r="AJ28" s="19"/>
      <c r="AK28" s="63"/>
      <c r="AL28" s="64"/>
      <c r="AM28" s="64"/>
      <c r="AN28" s="64"/>
      <c r="AO28" s="64"/>
      <c r="AP28" s="64"/>
      <c r="AQ28" s="64"/>
      <c r="AR28" s="64"/>
      <c r="AS28" s="64"/>
      <c r="AT28" s="64"/>
      <c r="AU28" s="44"/>
    </row>
    <row r="29" spans="1:47" ht="16.5" thickBot="1" x14ac:dyDescent="0.3">
      <c r="A29" s="55" t="s">
        <v>993</v>
      </c>
      <c r="B29" s="62">
        <f>_xlfn.IFNA(INDEX('R1 XCO OHal'!$W$2:$W$200,MATCH(Men[[#This Row],[Rider]],'R1 XCO OHal'!$D$2:$D$200,0)),"")</f>
        <v>350</v>
      </c>
      <c r="C29" s="62"/>
      <c r="D29" s="62"/>
      <c r="E29" s="62"/>
      <c r="F29" s="62"/>
      <c r="G29" s="62"/>
      <c r="H29" s="62"/>
      <c r="I29" s="62">
        <f>7-COUNTBLANK(Men[[#This Row],[R1 XCO O''Hal]:[R10 XCM Melrose]])</f>
        <v>1</v>
      </c>
      <c r="J29" s="62" cm="1">
        <f t="array" ref="J29">IF(Men[[#This Row],[Number of Rounds]]&lt;=5,SUM(IF(ISNA(B29:H29),0,B29:H29)),SUM(LARGE(B29:H29,{1,2,3,4,5})))</f>
        <v>350</v>
      </c>
      <c r="K29" s="58" cm="1">
        <f t="array" ref="K29">61-SUM(IF(J29&gt;$J$18:$J$95,1/COUNTIF($J$18:$J$95,$J$18:$J$95)))</f>
        <v>9.0000000000000071</v>
      </c>
      <c r="L29" s="19"/>
      <c r="M29" s="55" t="s">
        <v>991</v>
      </c>
      <c r="N29" s="43">
        <f>_xlfn.IFNA(INDEX('R1 XCO OHal'!$W$2:$W$200,MATCH(Women[[#This Row],[Rider]],'R1 XCO OHal'!$D$2:$D$200,0)),"")</f>
        <v>312</v>
      </c>
      <c r="O29" s="43"/>
      <c r="P29" s="43"/>
      <c r="Q29" s="43"/>
      <c r="R29" s="43"/>
      <c r="S29" s="43"/>
      <c r="T29" s="43"/>
      <c r="U29" s="43">
        <f>7-COUNTBLANK(Women[[#This Row],[R1 XCO O''Hal]:[R10 XCM Melrose]])</f>
        <v>1</v>
      </c>
      <c r="V29" s="43" cm="1">
        <f t="array" ref="V29">IF(Women[[#This Row],[Number of Rounds]]&lt;=5,SUM(IF(ISNA(N29:T29),0,N29:T29)),SUM(LARGE(N29:T29,{1,2,3,4,5})))</f>
        <v>312</v>
      </c>
      <c r="W29" s="58" cm="1">
        <f t="array" ref="W29">14-SUM(IF(V29&gt;$V$18:$V$33,1/COUNTIF($V$18:$V$33,$V$18:$V$33)))</f>
        <v>10</v>
      </c>
      <c r="X29" s="19"/>
      <c r="Y29" s="80" t="s">
        <v>1061</v>
      </c>
      <c r="Z29" s="66">
        <f>_xlfn.IFNA(INDEX('R1 XCO OHal'!$W$2:$W$200,MATCH(Junior[[#This Row],[Rider]],'R1 XCO OHal'!$D$2:$D$200,0)),"")</f>
        <v>420</v>
      </c>
      <c r="AA29" s="25"/>
      <c r="AB29" s="25"/>
      <c r="AC29" s="25"/>
      <c r="AD29" s="25"/>
      <c r="AE29" s="26"/>
      <c r="AF29" s="26"/>
      <c r="AG29" s="26">
        <f>6-COUNTBLANK(Junior[[#This Row],[R1 XCO O''Hal]:[R9 XCO Melrose]])</f>
        <v>1</v>
      </c>
      <c r="AH29" s="67" cm="1">
        <f t="array" ref="AH29">IF(Junior[[#This Row],[Number of Rounds]]&lt;=5,SUM(IF(ISNA(Z29:AF29),0,Z29:AF29)),SUM(LARGE(Z29:AF29,{1,2,3,4,5})))</f>
        <v>420</v>
      </c>
      <c r="AI29" s="28" cm="1">
        <f t="array" ref="AI29">11-SUM(IF(AH29&gt;$AH$18:$AH$48,1/COUNTIF($AH$18:$AH$48,$AH$18:$AH$48)))</f>
        <v>3</v>
      </c>
      <c r="AJ29" s="19"/>
      <c r="AK29" s="63"/>
      <c r="AL29" s="64"/>
      <c r="AM29" s="64"/>
      <c r="AN29" s="64"/>
      <c r="AO29" s="64"/>
      <c r="AP29" s="64"/>
      <c r="AQ29" s="64"/>
      <c r="AR29" s="64"/>
      <c r="AS29" s="64"/>
      <c r="AT29" s="64"/>
      <c r="AU29" s="44"/>
    </row>
    <row r="30" spans="1:47" ht="16.5" thickBot="1" x14ac:dyDescent="0.3">
      <c r="A30" s="55" t="s">
        <v>954</v>
      </c>
      <c r="B30" s="62">
        <f>_xlfn.IFNA(INDEX('R1 XCO OHal'!$W$2:$W$200,MATCH(Men[[#This Row],[Rider]],'R1 XCO OHal'!$D$2:$D$200,0)),"")</f>
        <v>340</v>
      </c>
      <c r="C30" s="62"/>
      <c r="D30" s="62"/>
      <c r="E30" s="62"/>
      <c r="F30" s="62"/>
      <c r="G30" s="62"/>
      <c r="H30" s="62"/>
      <c r="I30" s="62">
        <f>7-COUNTBLANK(Men[[#This Row],[R1 XCO O''Hal]:[R10 XCM Melrose]])</f>
        <v>1</v>
      </c>
      <c r="J30" s="62" cm="1">
        <f t="array" ref="J30">IF(Men[[#This Row],[Number of Rounds]]&lt;=5,SUM(IF(ISNA(B30:H30),0,B30:H30)),SUM(LARGE(B30:H30,{1,2,3,4,5})))</f>
        <v>340</v>
      </c>
      <c r="K30" s="58" cm="1">
        <f t="array" ref="K30">61-SUM(IF(J30&gt;$J$18:$J$95,1/COUNTIF($J$18:$J$95,$J$18:$J$95)))</f>
        <v>10.000000000000007</v>
      </c>
      <c r="L30" s="19"/>
      <c r="M30" s="55" t="s">
        <v>992</v>
      </c>
      <c r="N30" s="43">
        <f>_xlfn.IFNA(INDEX('R1 XCO OHal'!$W$2:$W$200,MATCH(Women[[#This Row],[Rider]],'R1 XCO OHal'!$D$2:$D$200,0)),"")</f>
        <v>304</v>
      </c>
      <c r="O30" s="43"/>
      <c r="P30" s="43"/>
      <c r="Q30" s="43"/>
      <c r="R30" s="43"/>
      <c r="S30" s="43"/>
      <c r="T30" s="43"/>
      <c r="U30" s="43">
        <f>7-COUNTBLANK(Women[[#This Row],[R1 XCO O''Hal]:[R10 XCM Melrose]])</f>
        <v>1</v>
      </c>
      <c r="V30" s="43" cm="1">
        <f t="array" ref="V30">IF(Women[[#This Row],[Number of Rounds]]&lt;=5,SUM(IF(ISNA(N30:T30),0,N30:T30)),SUM(LARGE(N30:T30,{1,2,3,4,5})))</f>
        <v>304</v>
      </c>
      <c r="W30" s="58" cm="1">
        <f t="array" ref="W30">14-SUM(IF(V30&gt;$V$18:$V$33,1/COUNTIF($V$18:$V$33,$V$18:$V$33)))</f>
        <v>11</v>
      </c>
      <c r="X30" s="19"/>
      <c r="Y30" s="80" t="s">
        <v>1036</v>
      </c>
      <c r="Z30" s="66">
        <f>_xlfn.IFNA(INDEX('R1 XCO OHal'!$W$2:$W$200,MATCH(Junior[[#This Row],[Rider]],'R1 XCO OHal'!$D$2:$D$200,0)),"")</f>
        <v>400</v>
      </c>
      <c r="AA30" s="25"/>
      <c r="AB30" s="25"/>
      <c r="AC30" s="25"/>
      <c r="AD30" s="25"/>
      <c r="AE30" s="26"/>
      <c r="AF30" s="26"/>
      <c r="AG30" s="26">
        <f>6-COUNTBLANK(Junior[[#This Row],[R1 XCO O''Hal]:[R9 XCO Melrose]])</f>
        <v>1</v>
      </c>
      <c r="AH30" s="67" cm="1">
        <f t="array" ref="AH30">IF(Junior[[#This Row],[Number of Rounds]]&lt;=5,SUM(IF(ISNA(Z30:AF30),0,Z30:AF30)),SUM(LARGE(Z30:AF30,{1,2,3,4,5})))</f>
        <v>400</v>
      </c>
      <c r="AI30" s="29" cm="1">
        <f t="array" ref="AI30">11-SUM(IF(AH30&gt;$AH$18:$AH$48,1/COUNTIF($AH$18:$AH$48,$AH$18:$AH$48)))</f>
        <v>4</v>
      </c>
      <c r="AJ30" s="19"/>
      <c r="AK30" s="63"/>
      <c r="AL30" s="64"/>
      <c r="AM30" s="64"/>
      <c r="AN30" s="64"/>
      <c r="AO30" s="64"/>
      <c r="AP30" s="64"/>
      <c r="AQ30" s="64"/>
      <c r="AR30" s="64"/>
      <c r="AS30" s="64"/>
      <c r="AT30" s="64"/>
      <c r="AU30" s="44"/>
    </row>
    <row r="31" spans="1:47" ht="16.5" thickBot="1" x14ac:dyDescent="0.3">
      <c r="A31" s="55" t="s">
        <v>966</v>
      </c>
      <c r="B31" s="62">
        <f>_xlfn.IFNA(INDEX('R1 XCO OHal'!$W$2:$W$200,MATCH(Men[[#This Row],[Rider]],'R1 XCO OHal'!$D$2:$D$200,0)),"")</f>
        <v>336</v>
      </c>
      <c r="C31" s="62"/>
      <c r="D31" s="62"/>
      <c r="E31" s="62"/>
      <c r="F31" s="62"/>
      <c r="G31" s="62"/>
      <c r="H31" s="62"/>
      <c r="I31" s="62">
        <f>7-COUNTBLANK(Men[[#This Row],[R1 XCO O''Hal]:[R10 XCM Melrose]])</f>
        <v>1</v>
      </c>
      <c r="J31" s="62" cm="1">
        <f t="array" ref="J31">IF(Men[[#This Row],[Number of Rounds]]&lt;=5,SUM(IF(ISNA(B31:H31),0,B31:H31)),SUM(LARGE(B31:H31,{1,2,3,4,5})))</f>
        <v>336</v>
      </c>
      <c r="K31" s="58" cm="1">
        <f t="array" ref="K31">61-SUM(IF(J31&gt;$J$18:$J$95,1/COUNTIF($J$18:$J$95,$J$18:$J$95)))</f>
        <v>11.000000000000007</v>
      </c>
      <c r="L31" s="19"/>
      <c r="M31" s="55" t="s">
        <v>1019</v>
      </c>
      <c r="N31" s="43">
        <f>_xlfn.IFNA(INDEX('R1 XCO OHal'!$W$2:$W$200,MATCH(Women[[#This Row],[Rider]],'R1 XCO OHal'!$D$2:$D$200,0)),"")</f>
        <v>294</v>
      </c>
      <c r="O31" s="43"/>
      <c r="P31" s="43"/>
      <c r="Q31" s="43"/>
      <c r="R31" s="43"/>
      <c r="S31" s="43"/>
      <c r="T31" s="43"/>
      <c r="U31" s="43">
        <f>7-COUNTBLANK(Women[[#This Row],[R1 XCO O''Hal]:[R10 XCM Melrose]])</f>
        <v>1</v>
      </c>
      <c r="V31" s="43" cm="1">
        <f t="array" ref="V31">IF(Women[[#This Row],[Number of Rounds]]&lt;=5,SUM(IF(ISNA(N31:T31),0,N31:T31)),SUM(LARGE(N31:T31,{1,2,3,4,5})))</f>
        <v>294</v>
      </c>
      <c r="W31" s="58" cm="1">
        <f t="array" ref="W31">14-SUM(IF(V31&gt;$V$18:$V$33,1/COUNTIF($V$18:$V$33,$V$18:$V$33)))</f>
        <v>12</v>
      </c>
      <c r="X31" s="19"/>
      <c r="Y31" s="80" t="s">
        <v>1041</v>
      </c>
      <c r="Z31" s="66">
        <f>_xlfn.IFNA(INDEX('R1 XCO OHal'!$W$2:$W$200,MATCH(Junior[[#This Row],[Rider]],'R1 XCO OHal'!$D$2:$D$200,0)),"")</f>
        <v>400</v>
      </c>
      <c r="AA31" s="25"/>
      <c r="AB31" s="25"/>
      <c r="AC31" s="25"/>
      <c r="AD31" s="25"/>
      <c r="AE31" s="26"/>
      <c r="AF31" s="26"/>
      <c r="AG31" s="26">
        <f>6-COUNTBLANK(Junior[[#This Row],[R1 XCO O''Hal]:[R9 XCO Melrose]])</f>
        <v>1</v>
      </c>
      <c r="AH31" s="67" cm="1">
        <f t="array" ref="AH31">IF(Junior[[#This Row],[Number of Rounds]]&lt;=5,SUM(IF(ISNA(Z31:AF31),0,Z31:AF31)),SUM(LARGE(Z31:AF31,{1,2,3,4,5})))</f>
        <v>400</v>
      </c>
      <c r="AI31" s="29" cm="1">
        <f t="array" ref="AI31">11-SUM(IF(AH31&gt;$AH$18:$AH$48,1/COUNTIF($AH$18:$AH$48,$AH$18:$AH$48)))</f>
        <v>4</v>
      </c>
      <c r="AJ31" s="19"/>
      <c r="AK31" s="63"/>
      <c r="AL31" s="64"/>
      <c r="AM31" s="64"/>
      <c r="AN31" s="64"/>
      <c r="AO31" s="64"/>
      <c r="AP31" s="64"/>
      <c r="AQ31" s="64"/>
      <c r="AR31" s="64"/>
      <c r="AS31" s="64"/>
      <c r="AT31" s="64"/>
      <c r="AU31" s="44"/>
    </row>
    <row r="32" spans="1:47" ht="16.5" thickBot="1" x14ac:dyDescent="0.3">
      <c r="A32" s="55" t="s">
        <v>955</v>
      </c>
      <c r="B32" s="62">
        <f>_xlfn.IFNA(INDEX('R1 XCO OHal'!$W$2:$W$200,MATCH(Men[[#This Row],[Rider]],'R1 XCO OHal'!$D$2:$D$200,0)),"")</f>
        <v>330</v>
      </c>
      <c r="C32" s="62"/>
      <c r="D32" s="62"/>
      <c r="E32" s="62"/>
      <c r="F32" s="62"/>
      <c r="G32" s="62"/>
      <c r="H32" s="62"/>
      <c r="I32" s="62">
        <f>7-COUNTBLANK(Men[[#This Row],[R1 XCO O''Hal]:[R10 XCM Melrose]])</f>
        <v>1</v>
      </c>
      <c r="J32" s="62" cm="1">
        <f t="array" ref="J32">IF(Men[[#This Row],[Number of Rounds]]&lt;=5,SUM(IF(ISNA(B32:H32),0,B32:H32)),SUM(LARGE(B32:H32,{1,2,3,4,5})))</f>
        <v>330</v>
      </c>
      <c r="K32" s="58" cm="1">
        <f t="array" ref="K32">61-SUM(IF(J32&gt;$J$18:$J$95,1/COUNTIF($J$18:$J$95,$J$18:$J$95)))</f>
        <v>12.000000000000007</v>
      </c>
      <c r="L32" s="19"/>
      <c r="M32" s="55" t="s">
        <v>1020</v>
      </c>
      <c r="N32" s="43">
        <f>_xlfn.IFNA(INDEX('R1 XCO OHal'!$W$2:$W$200,MATCH(Women[[#This Row],[Rider]],'R1 XCO OHal'!$D$2:$D$200,0)),"")</f>
        <v>280</v>
      </c>
      <c r="O32" s="43"/>
      <c r="P32" s="43"/>
      <c r="Q32" s="43"/>
      <c r="R32" s="43"/>
      <c r="S32" s="43"/>
      <c r="T32" s="43"/>
      <c r="U32" s="43">
        <f>7-COUNTBLANK(Women[[#This Row],[R1 XCO O''Hal]:[R10 XCM Melrose]])</f>
        <v>1</v>
      </c>
      <c r="V32" s="43" cm="1">
        <f t="array" ref="V32">IF(Women[[#This Row],[Number of Rounds]]&lt;=5,SUM(IF(ISNA(N32:T32),0,N32:T32)),SUM(LARGE(N32:T32,{1,2,3,4,5})))</f>
        <v>280</v>
      </c>
      <c r="W32" s="58" cm="1">
        <f t="array" ref="W32">14-SUM(IF(V32&gt;$V$18:$V$33,1/COUNTIF($V$18:$V$33,$V$18:$V$33)))</f>
        <v>13</v>
      </c>
      <c r="X32" s="19"/>
      <c r="Y32" s="80" t="s">
        <v>1051</v>
      </c>
      <c r="Z32" s="66">
        <f>_xlfn.IFNA(INDEX('R1 XCO OHal'!$W$2:$W$200,MATCH(Junior[[#This Row],[Rider]],'R1 XCO OHal'!$D$2:$D$200,0)),"")</f>
        <v>400</v>
      </c>
      <c r="AA32" s="25"/>
      <c r="AB32" s="25"/>
      <c r="AC32" s="25"/>
      <c r="AD32" s="25"/>
      <c r="AE32" s="26"/>
      <c r="AF32" s="26"/>
      <c r="AG32" s="26">
        <f>6-COUNTBLANK(Junior[[#This Row],[R1 XCO O''Hal]:[R9 XCO Melrose]])</f>
        <v>1</v>
      </c>
      <c r="AH32" s="67" cm="1">
        <f t="array" ref="AH32">IF(Junior[[#This Row],[Number of Rounds]]&lt;=5,SUM(IF(ISNA(Z32:AF32),0,Z32:AF32)),SUM(LARGE(Z32:AF32,{1,2,3,4,5})))</f>
        <v>400</v>
      </c>
      <c r="AI32" s="29" cm="1">
        <f t="array" ref="AI32">11-SUM(IF(AH32&gt;$AH$18:$AH$48,1/COUNTIF($AH$18:$AH$48,$AH$18:$AH$48)))</f>
        <v>4</v>
      </c>
      <c r="AJ32" s="19"/>
      <c r="AK32" s="63"/>
      <c r="AL32" s="64"/>
      <c r="AM32" s="64"/>
      <c r="AN32" s="64"/>
      <c r="AO32" s="64"/>
      <c r="AP32" s="64"/>
      <c r="AQ32" s="64"/>
      <c r="AR32" s="64"/>
      <c r="AS32" s="64"/>
      <c r="AT32" s="64"/>
      <c r="AU32" s="44"/>
    </row>
    <row r="33" spans="1:47" ht="16.5" thickBot="1" x14ac:dyDescent="0.3">
      <c r="A33" s="55" t="s">
        <v>956</v>
      </c>
      <c r="B33" s="62">
        <f>_xlfn.IFNA(INDEX('R1 XCO OHal'!$W$2:$W$200,MATCH(Men[[#This Row],[Rider]],'R1 XCO OHal'!$D$2:$D$200,0)),"")</f>
        <v>320</v>
      </c>
      <c r="C33" s="62"/>
      <c r="D33" s="62"/>
      <c r="E33" s="62"/>
      <c r="F33" s="62"/>
      <c r="G33" s="62"/>
      <c r="H33" s="62"/>
      <c r="I33" s="62">
        <f>7-COUNTBLANK(Men[[#This Row],[R1 XCO O''Hal]:[R10 XCM Melrose]])</f>
        <v>1</v>
      </c>
      <c r="J33" s="62" cm="1">
        <f t="array" ref="J33">IF(Men[[#This Row],[Number of Rounds]]&lt;=5,SUM(IF(ISNA(B33:H33),0,B33:H33)),SUM(LARGE(B33:H33,{1,2,3,4,5})))</f>
        <v>320</v>
      </c>
      <c r="K33" s="58" cm="1">
        <f t="array" ref="K33">61-SUM(IF(J33&gt;$J$18:$J$95,1/COUNTIF($J$18:$J$95,$J$18:$J$95)))</f>
        <v>13.000000000000007</v>
      </c>
      <c r="L33" s="19"/>
      <c r="M33" s="59" t="s">
        <v>1021</v>
      </c>
      <c r="N33" s="60">
        <f>_xlfn.IFNA(INDEX('R1 XCO OHal'!$W$2:$W$200,MATCH(Women[[#This Row],[Rider]],'R1 XCO OHal'!$D$2:$D$200,0)),"")</f>
        <v>273</v>
      </c>
      <c r="O33" s="60"/>
      <c r="P33" s="60"/>
      <c r="Q33" s="60"/>
      <c r="R33" s="60"/>
      <c r="S33" s="60"/>
      <c r="T33" s="60"/>
      <c r="U33" s="60">
        <f>7-COUNTBLANK(Women[[#This Row],[R1 XCO O''Hal]:[R10 XCM Melrose]])</f>
        <v>1</v>
      </c>
      <c r="V33" s="60" cm="1">
        <f t="array" ref="V33">IF(Women[[#This Row],[Number of Rounds]]&lt;=5,SUM(IF(ISNA(N33:T33),0,N33:T33)),SUM(LARGE(N33:T33,{1,2,3,4,5})))</f>
        <v>273</v>
      </c>
      <c r="W33" s="61" cm="1">
        <f t="array" ref="W33">14-SUM(IF(V33&gt;$V$18:$V$33,1/COUNTIF($V$18:$V$33,$V$18:$V$33)))</f>
        <v>14</v>
      </c>
      <c r="X33" s="19"/>
      <c r="Y33" s="80" t="s">
        <v>1062</v>
      </c>
      <c r="Z33" s="66">
        <f>_xlfn.IFNA(INDEX('R1 XCO OHal'!$W$2:$W$200,MATCH(Junior[[#This Row],[Rider]],'R1 XCO OHal'!$D$2:$D$200,0)),"")</f>
        <v>400</v>
      </c>
      <c r="AA33" s="25"/>
      <c r="AB33" s="25"/>
      <c r="AC33" s="25"/>
      <c r="AD33" s="25"/>
      <c r="AE33" s="26"/>
      <c r="AF33" s="26"/>
      <c r="AG33" s="26">
        <f>6-COUNTBLANK(Junior[[#This Row],[R1 XCO O''Hal]:[R9 XCO Melrose]])</f>
        <v>1</v>
      </c>
      <c r="AH33" s="67" cm="1">
        <f t="array" ref="AH33">IF(Junior[[#This Row],[Number of Rounds]]&lt;=5,SUM(IF(ISNA(Z33:AF33),0,Z33:AF33)),SUM(LARGE(Z33:AF33,{1,2,3,4,5})))</f>
        <v>400</v>
      </c>
      <c r="AI33" s="29" cm="1">
        <f t="array" ref="AI33">11-SUM(IF(AH33&gt;$AH$18:$AH$48,1/COUNTIF($AH$18:$AH$48,$AH$18:$AH$48)))</f>
        <v>4</v>
      </c>
      <c r="AJ33" s="19"/>
      <c r="AK33" s="63"/>
      <c r="AL33" s="64"/>
      <c r="AM33" s="64"/>
      <c r="AN33" s="64"/>
      <c r="AO33" s="64"/>
      <c r="AP33" s="64"/>
      <c r="AQ33" s="64"/>
      <c r="AR33" s="64"/>
      <c r="AS33" s="64"/>
      <c r="AT33" s="64"/>
      <c r="AU33" s="44"/>
    </row>
    <row r="34" spans="1:47" ht="16.5" thickBot="1" x14ac:dyDescent="0.3">
      <c r="A34" s="55" t="s">
        <v>967</v>
      </c>
      <c r="B34" s="62">
        <f>_xlfn.IFNA(INDEX('R1 XCO OHal'!$W$2:$W$200,MATCH(Men[[#This Row],[Rider]],'R1 XCO OHal'!$D$2:$D$200,0)),"")</f>
        <v>320</v>
      </c>
      <c r="C34" s="62"/>
      <c r="D34" s="62"/>
      <c r="E34" s="62"/>
      <c r="F34" s="62"/>
      <c r="G34" s="62"/>
      <c r="H34" s="62"/>
      <c r="I34" s="62">
        <f>7-COUNTBLANK(Men[[#This Row],[R1 XCO O''Hal]:[R10 XCM Melrose]])</f>
        <v>1</v>
      </c>
      <c r="J34" s="62" cm="1">
        <f t="array" ref="J34">IF(Men[[#This Row],[Number of Rounds]]&lt;=5,SUM(IF(ISNA(B34:H34),0,B34:H34)),SUM(LARGE(B34:H34,{1,2,3,4,5})))</f>
        <v>320</v>
      </c>
      <c r="K34" s="58" cm="1">
        <f t="array" ref="K34">61-SUM(IF(J34&gt;$J$18:$J$95,1/COUNTIF($J$18:$J$95,$J$18:$J$95)))</f>
        <v>13.000000000000007</v>
      </c>
      <c r="L34" s="19"/>
      <c r="M34" s="81"/>
      <c r="N34" s="82"/>
      <c r="O34" s="82"/>
      <c r="P34" s="82"/>
      <c r="Q34" s="82"/>
      <c r="R34" s="82"/>
      <c r="S34" s="82"/>
      <c r="T34" s="82"/>
      <c r="U34" s="82"/>
      <c r="V34" s="82"/>
      <c r="W34" s="83"/>
      <c r="X34" s="19"/>
      <c r="Y34" s="80" t="s">
        <v>1037</v>
      </c>
      <c r="Z34" s="66">
        <f>_xlfn.IFNA(INDEX('R1 XCO OHal'!$W$2:$W$200,MATCH(Junior[[#This Row],[Rider]],'R1 XCO OHal'!$D$2:$D$200,0)),"")</f>
        <v>390</v>
      </c>
      <c r="AA34" s="25"/>
      <c r="AB34" s="25"/>
      <c r="AC34" s="25"/>
      <c r="AD34" s="25"/>
      <c r="AE34" s="26"/>
      <c r="AF34" s="26"/>
      <c r="AG34" s="26">
        <f>6-COUNTBLANK(Junior[[#This Row],[R1 XCO O''Hal]:[R9 XCO Melrose]])</f>
        <v>1</v>
      </c>
      <c r="AH34" s="67" cm="1">
        <f t="array" ref="AH34">IF(Junior[[#This Row],[Number of Rounds]]&lt;=5,SUM(IF(ISNA(Z34:AF34),0,Z34:AF34)),SUM(LARGE(Z34:AF34,{1,2,3,4,5})))</f>
        <v>390</v>
      </c>
      <c r="AI34" s="29" cm="1">
        <f t="array" ref="AI34">11-SUM(IF(AH34&gt;$AH$18:$AH$48,1/COUNTIF($AH$18:$AH$48,$AH$18:$AH$48)))</f>
        <v>5</v>
      </c>
      <c r="AJ34" s="19"/>
      <c r="AK34" s="63"/>
      <c r="AL34" s="64"/>
      <c r="AM34" s="64"/>
      <c r="AN34" s="64"/>
      <c r="AO34" s="64"/>
      <c r="AP34" s="64"/>
      <c r="AQ34" s="64"/>
      <c r="AR34" s="64"/>
      <c r="AS34" s="64"/>
      <c r="AT34" s="64"/>
      <c r="AU34" s="44"/>
    </row>
    <row r="35" spans="1:47" ht="16.5" thickBot="1" x14ac:dyDescent="0.3">
      <c r="A35" s="55" t="s">
        <v>994</v>
      </c>
      <c r="B35" s="62">
        <f>_xlfn.IFNA(INDEX('R1 XCO OHal'!$W$2:$W$200,MATCH(Men[[#This Row],[Rider]],'R1 XCO OHal'!$D$2:$D$200,0)),"")</f>
        <v>315</v>
      </c>
      <c r="C35" s="62"/>
      <c r="D35" s="62"/>
      <c r="E35" s="62"/>
      <c r="F35" s="62"/>
      <c r="G35" s="62"/>
      <c r="H35" s="62"/>
      <c r="I35" s="62">
        <f>7-COUNTBLANK(Men[[#This Row],[R1 XCO O''Hal]:[R10 XCM Melrose]])</f>
        <v>1</v>
      </c>
      <c r="J35" s="62" cm="1">
        <f t="array" ref="J35">IF(Men[[#This Row],[Number of Rounds]]&lt;=5,SUM(IF(ISNA(B35:H35),0,B35:H35)),SUM(LARGE(B35:H35,{1,2,3,4,5})))</f>
        <v>315</v>
      </c>
      <c r="K35" s="58" cm="1">
        <f t="array" ref="K35">61-SUM(IF(J35&gt;$J$18:$J$95,1/COUNTIF($J$18:$J$95,$J$18:$J$95)))</f>
        <v>14.000000000000007</v>
      </c>
      <c r="L35" s="19"/>
      <c r="M35" s="81"/>
      <c r="N35" s="82"/>
      <c r="O35" s="82"/>
      <c r="P35" s="82"/>
      <c r="Q35" s="82"/>
      <c r="R35" s="82"/>
      <c r="S35" s="82"/>
      <c r="T35" s="82"/>
      <c r="U35" s="82"/>
      <c r="V35" s="82"/>
      <c r="W35" s="83"/>
      <c r="X35" s="19"/>
      <c r="Y35" s="80" t="s">
        <v>1042</v>
      </c>
      <c r="Z35" s="66">
        <f>_xlfn.IFNA(INDEX('R1 XCO OHal'!$W$2:$W$200,MATCH(Junior[[#This Row],[Rider]],'R1 XCO OHal'!$D$2:$D$200,0)),"")</f>
        <v>390</v>
      </c>
      <c r="AA35" s="25"/>
      <c r="AB35" s="25"/>
      <c r="AC35" s="25"/>
      <c r="AD35" s="25"/>
      <c r="AE35" s="26"/>
      <c r="AF35" s="26"/>
      <c r="AG35" s="26">
        <f>6-COUNTBLANK(Junior[[#This Row],[R1 XCO O''Hal]:[R9 XCO Melrose]])</f>
        <v>1</v>
      </c>
      <c r="AH35" s="67" cm="1">
        <f t="array" ref="AH35">IF(Junior[[#This Row],[Number of Rounds]]&lt;=5,SUM(IF(ISNA(Z35:AF35),0,Z35:AF35)),SUM(LARGE(Z35:AF35,{1,2,3,4,5})))</f>
        <v>390</v>
      </c>
      <c r="AI35" s="29" cm="1">
        <f t="array" ref="AI35">11-SUM(IF(AH35&gt;$AH$18:$AH$48,1/COUNTIF($AH$18:$AH$48,$AH$18:$AH$48)))</f>
        <v>5</v>
      </c>
      <c r="AJ35" s="19"/>
      <c r="AK35" s="63"/>
      <c r="AL35" s="64"/>
      <c r="AM35" s="64"/>
      <c r="AN35" s="64"/>
      <c r="AO35" s="64"/>
      <c r="AP35" s="64"/>
      <c r="AQ35" s="64"/>
      <c r="AR35" s="64"/>
      <c r="AS35" s="64"/>
      <c r="AT35" s="64"/>
      <c r="AU35" s="44"/>
    </row>
    <row r="36" spans="1:47" ht="16.5" thickBot="1" x14ac:dyDescent="0.3">
      <c r="A36" s="55" t="s">
        <v>968</v>
      </c>
      <c r="B36" s="62">
        <f>_xlfn.IFNA(INDEX('R1 XCO OHal'!$W$2:$W$200,MATCH(Men[[#This Row],[Rider]],'R1 XCO OHal'!$D$2:$D$200,0)),"")</f>
        <v>312</v>
      </c>
      <c r="C36" s="62"/>
      <c r="D36" s="62"/>
      <c r="E36" s="62"/>
      <c r="F36" s="62"/>
      <c r="G36" s="62"/>
      <c r="H36" s="62"/>
      <c r="I36" s="62">
        <f>7-COUNTBLANK(Men[[#This Row],[R1 XCO O''Hal]:[R10 XCM Melrose]])</f>
        <v>1</v>
      </c>
      <c r="J36" s="62" cm="1">
        <f t="array" ref="J36">IF(Men[[#This Row],[Number of Rounds]]&lt;=5,SUM(IF(ISNA(B36:H36),0,B36:H36)),SUM(LARGE(B36:H36,{1,2,3,4,5})))</f>
        <v>312</v>
      </c>
      <c r="K36" s="58" cm="1">
        <f t="array" ref="K36">61-SUM(IF(J36&gt;$J$18:$J$95,1/COUNTIF($J$18:$J$95,$J$18:$J$95)))</f>
        <v>15</v>
      </c>
      <c r="L36" s="19"/>
      <c r="M36" s="81"/>
      <c r="N36" s="82"/>
      <c r="O36" s="82"/>
      <c r="P36" s="82"/>
      <c r="Q36" s="82"/>
      <c r="R36" s="82"/>
      <c r="S36" s="82"/>
      <c r="T36" s="82"/>
      <c r="U36" s="82"/>
      <c r="V36" s="82"/>
      <c r="W36" s="83"/>
      <c r="X36" s="19"/>
      <c r="Y36" s="80" t="s">
        <v>1052</v>
      </c>
      <c r="Z36" s="66">
        <f>_xlfn.IFNA(INDEX('R1 XCO OHal'!$W$2:$W$200,MATCH(Junior[[#This Row],[Rider]],'R1 XCO OHal'!$D$2:$D$200,0)),"")</f>
        <v>390</v>
      </c>
      <c r="AA36" s="25"/>
      <c r="AB36" s="25"/>
      <c r="AC36" s="25"/>
      <c r="AD36" s="25"/>
      <c r="AE36" s="26"/>
      <c r="AF36" s="26"/>
      <c r="AG36" s="26">
        <f>6-COUNTBLANK(Junior[[#This Row],[R1 XCO O''Hal]:[R9 XCO Melrose]])</f>
        <v>1</v>
      </c>
      <c r="AH36" s="67" cm="1">
        <f t="array" ref="AH36">IF(Junior[[#This Row],[Number of Rounds]]&lt;=5,SUM(IF(ISNA(Z36:AF36),0,Z36:AF36)),SUM(LARGE(Z36:AF36,{1,2,3,4,5})))</f>
        <v>390</v>
      </c>
      <c r="AI36" s="29" cm="1">
        <f t="array" ref="AI36">11-SUM(IF(AH36&gt;$AH$18:$AH$48,1/COUNTIF($AH$18:$AH$48,$AH$18:$AH$48)))</f>
        <v>5</v>
      </c>
      <c r="AJ36" s="19"/>
      <c r="AK36" s="63"/>
      <c r="AL36" s="64"/>
      <c r="AM36" s="64"/>
      <c r="AN36" s="64"/>
      <c r="AO36" s="64"/>
      <c r="AP36" s="64"/>
      <c r="AQ36" s="64"/>
      <c r="AR36" s="64"/>
      <c r="AS36" s="64"/>
      <c r="AT36" s="64"/>
      <c r="AU36" s="44"/>
    </row>
    <row r="37" spans="1:47" ht="16.5" thickBot="1" x14ac:dyDescent="0.3">
      <c r="A37" s="55" t="s">
        <v>957</v>
      </c>
      <c r="B37" s="62">
        <f>_xlfn.IFNA(INDEX('R1 XCO OHal'!$W$2:$W$200,MATCH(Men[[#This Row],[Rider]],'R1 XCO OHal'!$D$2:$D$200,0)),"")</f>
        <v>310</v>
      </c>
      <c r="C37" s="62"/>
      <c r="D37" s="62"/>
      <c r="E37" s="62"/>
      <c r="F37" s="62"/>
      <c r="G37" s="62"/>
      <c r="H37" s="62"/>
      <c r="I37" s="62">
        <f>7-COUNTBLANK(Men[[#This Row],[R1 XCO O''Hal]:[R10 XCM Melrose]])</f>
        <v>1</v>
      </c>
      <c r="J37" s="62" cm="1">
        <f t="array" ref="J37">IF(Men[[#This Row],[Number of Rounds]]&lt;=5,SUM(IF(ISNA(B37:H37),0,B37:H37)),SUM(LARGE(B37:H37,{1,2,3,4,5})))</f>
        <v>310</v>
      </c>
      <c r="K37" s="58" cm="1">
        <f t="array" ref="K37">61-SUM(IF(J37&gt;$J$18:$J$95,1/COUNTIF($J$18:$J$95,$J$18:$J$95)))</f>
        <v>16</v>
      </c>
      <c r="L37" s="19"/>
      <c r="M37" s="81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19"/>
      <c r="Y37" s="80" t="s">
        <v>1063</v>
      </c>
      <c r="Z37" s="66">
        <f>_xlfn.IFNA(INDEX('R1 XCO OHal'!$W$2:$W$200,MATCH(Junior[[#This Row],[Rider]],'R1 XCO OHal'!$D$2:$D$200,0)),"")</f>
        <v>390</v>
      </c>
      <c r="AA37" s="25"/>
      <c r="AB37" s="25"/>
      <c r="AC37" s="25"/>
      <c r="AD37" s="25"/>
      <c r="AE37" s="26"/>
      <c r="AF37" s="26"/>
      <c r="AG37" s="26">
        <f>6-COUNTBLANK(Junior[[#This Row],[R1 XCO O''Hal]:[R9 XCO Melrose]])</f>
        <v>1</v>
      </c>
      <c r="AH37" s="67" cm="1">
        <f t="array" ref="AH37">IF(Junior[[#This Row],[Number of Rounds]]&lt;=5,SUM(IF(ISNA(Z37:AF37),0,Z37:AF37)),SUM(LARGE(Z37:AF37,{1,2,3,4,5})))</f>
        <v>390</v>
      </c>
      <c r="AI37" s="29" cm="1">
        <f t="array" ref="AI37">11-SUM(IF(AH37&gt;$AH$18:$AH$48,1/COUNTIF($AH$18:$AH$48,$AH$18:$AH$48)))</f>
        <v>5</v>
      </c>
      <c r="AJ37" s="19"/>
      <c r="AK37" s="63"/>
      <c r="AL37" s="64"/>
      <c r="AM37" s="64"/>
      <c r="AN37" s="64"/>
      <c r="AO37" s="64"/>
      <c r="AP37" s="64"/>
      <c r="AQ37" s="64"/>
      <c r="AR37" s="64"/>
      <c r="AS37" s="64"/>
      <c r="AT37" s="64"/>
      <c r="AU37" s="44"/>
    </row>
    <row r="38" spans="1:47" ht="16.5" thickBot="1" x14ac:dyDescent="0.3">
      <c r="A38" s="55" t="s">
        <v>969</v>
      </c>
      <c r="B38" s="62">
        <f>_xlfn.IFNA(INDEX('R1 XCO OHal'!$W$2:$W$200,MATCH(Men[[#This Row],[Rider]],'R1 XCO OHal'!$D$2:$D$200,0)),"")</f>
        <v>304</v>
      </c>
      <c r="C38" s="62"/>
      <c r="D38" s="62"/>
      <c r="E38" s="62"/>
      <c r="F38" s="62"/>
      <c r="G38" s="62"/>
      <c r="H38" s="62"/>
      <c r="I38" s="62">
        <f>7-COUNTBLANK(Men[[#This Row],[R1 XCO O''Hal]:[R10 XCM Melrose]])</f>
        <v>1</v>
      </c>
      <c r="J38" s="62" cm="1">
        <f t="array" ref="J38">IF(Men[[#This Row],[Number of Rounds]]&lt;=5,SUM(IF(ISNA(B38:H38),0,B38:H38)),SUM(LARGE(B38:H38,{1,2,3,4,5})))</f>
        <v>304</v>
      </c>
      <c r="K38" s="58" cm="1">
        <f t="array" ref="K38">61-SUM(IF(J38&gt;$J$18:$J$95,1/COUNTIF($J$18:$J$95,$J$18:$J$95)))</f>
        <v>17</v>
      </c>
      <c r="L38" s="19"/>
      <c r="M38" s="81"/>
      <c r="N38" s="82"/>
      <c r="O38" s="82"/>
      <c r="P38" s="82"/>
      <c r="Q38" s="82"/>
      <c r="R38" s="82"/>
      <c r="S38" s="82"/>
      <c r="T38" s="82"/>
      <c r="U38" s="82"/>
      <c r="V38" s="82"/>
      <c r="W38" s="83"/>
      <c r="X38" s="19"/>
      <c r="Y38" s="80" t="s">
        <v>1043</v>
      </c>
      <c r="Z38" s="66">
        <f>_xlfn.IFNA(INDEX('R1 XCO OHal'!$W$2:$W$200,MATCH(Junior[[#This Row],[Rider]],'R1 XCO OHal'!$D$2:$D$200,0)),"")</f>
        <v>380</v>
      </c>
      <c r="AA38" s="25"/>
      <c r="AB38" s="25"/>
      <c r="AC38" s="25"/>
      <c r="AD38" s="25"/>
      <c r="AE38" s="26"/>
      <c r="AF38" s="26"/>
      <c r="AG38" s="26">
        <f>6-COUNTBLANK(Junior[[#This Row],[R1 XCO O''Hal]:[R9 XCO Melrose]])</f>
        <v>1</v>
      </c>
      <c r="AH38" s="67" cm="1">
        <f t="array" ref="AH38">IF(Junior[[#This Row],[Number of Rounds]]&lt;=5,SUM(IF(ISNA(Z38:AF38),0,Z38:AF38)),SUM(LARGE(Z38:AF38,{1,2,3,4,5})))</f>
        <v>380</v>
      </c>
      <c r="AI38" s="29" cm="1">
        <f t="array" ref="AI38">11-SUM(IF(AH38&gt;$AH$18:$AH$48,1/COUNTIF($AH$18:$AH$48,$AH$18:$AH$48)))</f>
        <v>6</v>
      </c>
      <c r="AJ38" s="19"/>
      <c r="AK38" s="63"/>
      <c r="AL38" s="64"/>
      <c r="AM38" s="64"/>
      <c r="AN38" s="64"/>
      <c r="AO38" s="64"/>
      <c r="AP38" s="64"/>
      <c r="AQ38" s="64"/>
      <c r="AR38" s="64"/>
      <c r="AS38" s="64"/>
      <c r="AT38" s="64"/>
      <c r="AU38" s="44"/>
    </row>
    <row r="39" spans="1:47" ht="16.5" thickBot="1" x14ac:dyDescent="0.3">
      <c r="A39" s="55" t="s">
        <v>958</v>
      </c>
      <c r="B39" s="62">
        <f>_xlfn.IFNA(INDEX('R1 XCO OHal'!$W$2:$W$200,MATCH(Men[[#This Row],[Rider]],'R1 XCO OHal'!$D$2:$D$200,0)),"")</f>
        <v>300</v>
      </c>
      <c r="C39" s="62"/>
      <c r="D39" s="62"/>
      <c r="E39" s="62"/>
      <c r="F39" s="62"/>
      <c r="G39" s="62"/>
      <c r="H39" s="62"/>
      <c r="I39" s="62">
        <f>7-COUNTBLANK(Men[[#This Row],[R1 XCO O''Hal]:[R10 XCM Melrose]])</f>
        <v>1</v>
      </c>
      <c r="J39" s="62" cm="1">
        <f t="array" ref="J39">IF(Men[[#This Row],[Number of Rounds]]&lt;=5,SUM(IF(ISNA(B39:H39),0,B39:H39)),SUM(LARGE(B39:H39,{1,2,3,4,5})))</f>
        <v>300</v>
      </c>
      <c r="K39" s="58" cm="1">
        <f t="array" ref="K39">61-SUM(IF(J39&gt;$J$18:$J$95,1/COUNTIF($J$18:$J$95,$J$18:$J$95)))</f>
        <v>18</v>
      </c>
      <c r="L39" s="19"/>
      <c r="M39" s="81"/>
      <c r="N39" s="82"/>
      <c r="O39" s="82"/>
      <c r="P39" s="82"/>
      <c r="Q39" s="82"/>
      <c r="R39" s="82"/>
      <c r="S39" s="82"/>
      <c r="T39" s="82"/>
      <c r="U39" s="82"/>
      <c r="V39" s="82"/>
      <c r="W39" s="83"/>
      <c r="X39" s="19"/>
      <c r="Y39" s="80" t="s">
        <v>1053</v>
      </c>
      <c r="Z39" s="66">
        <f>_xlfn.IFNA(INDEX('R1 XCO OHal'!$W$2:$W$200,MATCH(Junior[[#This Row],[Rider]],'R1 XCO OHal'!$D$2:$D$200,0)),"")</f>
        <v>380</v>
      </c>
      <c r="AA39" s="25"/>
      <c r="AB39" s="25"/>
      <c r="AC39" s="25"/>
      <c r="AD39" s="25"/>
      <c r="AE39" s="26"/>
      <c r="AF39" s="26"/>
      <c r="AG39" s="26">
        <f>6-COUNTBLANK(Junior[[#This Row],[R1 XCO O''Hal]:[R9 XCO Melrose]])</f>
        <v>1</v>
      </c>
      <c r="AH39" s="67" cm="1">
        <f t="array" ref="AH39">IF(Junior[[#This Row],[Number of Rounds]]&lt;=5,SUM(IF(ISNA(Z39:AF39),0,Z39:AF39)),SUM(LARGE(Z39:AF39,{1,2,3,4,5})))</f>
        <v>380</v>
      </c>
      <c r="AI39" s="29" cm="1">
        <f t="array" ref="AI39">11-SUM(IF(AH39&gt;$AH$18:$AH$48,1/COUNTIF($AH$18:$AH$48,$AH$18:$AH$48)))</f>
        <v>6</v>
      </c>
      <c r="AJ39" s="19"/>
      <c r="AK39" s="63"/>
      <c r="AL39" s="64"/>
      <c r="AM39" s="64"/>
      <c r="AN39" s="64"/>
      <c r="AO39" s="64"/>
      <c r="AP39" s="64"/>
      <c r="AQ39" s="64"/>
      <c r="AR39" s="64"/>
      <c r="AS39" s="64"/>
      <c r="AT39" s="64"/>
      <c r="AU39" s="44"/>
    </row>
    <row r="40" spans="1:47" ht="16.5" thickBot="1" x14ac:dyDescent="0.3">
      <c r="A40" s="55" t="s">
        <v>1022</v>
      </c>
      <c r="B40" s="62">
        <f>_xlfn.IFNA(INDEX('R1 XCO OHal'!$W$2:$W$200,MATCH(Men[[#This Row],[Rider]],'R1 XCO OHal'!$D$2:$D$200,0)),"")</f>
        <v>300</v>
      </c>
      <c r="C40" s="62"/>
      <c r="D40" s="62"/>
      <c r="E40" s="62"/>
      <c r="F40" s="62"/>
      <c r="G40" s="62"/>
      <c r="H40" s="62"/>
      <c r="I40" s="62">
        <f>7-COUNTBLANK(Men[[#This Row],[R1 XCO O''Hal]:[R10 XCM Melrose]])</f>
        <v>1</v>
      </c>
      <c r="J40" s="62" cm="1">
        <f t="array" ref="J40">IF(Men[[#This Row],[Number of Rounds]]&lt;=5,SUM(IF(ISNA(B40:H40),0,B40:H40)),SUM(LARGE(B40:H40,{1,2,3,4,5})))</f>
        <v>300</v>
      </c>
      <c r="K40" s="58" cm="1">
        <f t="array" ref="K40">61-SUM(IF(J40&gt;$J$18:$J$95,1/COUNTIF($J$18:$J$95,$J$18:$J$95)))</f>
        <v>18</v>
      </c>
      <c r="L40" s="19"/>
      <c r="M40" s="81"/>
      <c r="N40" s="82"/>
      <c r="O40" s="82"/>
      <c r="P40" s="82"/>
      <c r="Q40" s="82"/>
      <c r="R40" s="82"/>
      <c r="S40" s="82"/>
      <c r="T40" s="82"/>
      <c r="U40" s="82"/>
      <c r="V40" s="82"/>
      <c r="W40" s="83"/>
      <c r="X40" s="19"/>
      <c r="Y40" s="80" t="s">
        <v>1044</v>
      </c>
      <c r="Z40" s="66">
        <f>_xlfn.IFNA(INDEX('R1 XCO OHal'!$W$2:$W$200,MATCH(Junior[[#This Row],[Rider]],'R1 XCO OHal'!$D$2:$D$200,0)),"")</f>
        <v>370</v>
      </c>
      <c r="AA40" s="25"/>
      <c r="AB40" s="25"/>
      <c r="AC40" s="25"/>
      <c r="AD40" s="25"/>
      <c r="AE40" s="26"/>
      <c r="AF40" s="26"/>
      <c r="AG40" s="26">
        <f>6-COUNTBLANK(Junior[[#This Row],[R1 XCO O''Hal]:[R9 XCO Melrose]])</f>
        <v>1</v>
      </c>
      <c r="AH40" s="67" cm="1">
        <f t="array" ref="AH40">IF(Junior[[#This Row],[Number of Rounds]]&lt;=5,SUM(IF(ISNA(Z40:AF40),0,Z40:AF40)),SUM(LARGE(Z40:AF40,{1,2,3,4,5})))</f>
        <v>370</v>
      </c>
      <c r="AI40" s="29" cm="1">
        <f t="array" ref="AI40">11-SUM(IF(AH40&gt;$AH$18:$AH$48,1/COUNTIF($AH$18:$AH$48,$AH$18:$AH$48)))</f>
        <v>7</v>
      </c>
      <c r="AJ40" s="19"/>
      <c r="AK40" s="63"/>
      <c r="AL40" s="64"/>
      <c r="AM40" s="64"/>
      <c r="AN40" s="64"/>
      <c r="AO40" s="64"/>
      <c r="AP40" s="64"/>
      <c r="AQ40" s="64"/>
      <c r="AR40" s="64"/>
      <c r="AS40" s="64"/>
      <c r="AT40" s="64"/>
      <c r="AU40" s="44"/>
    </row>
    <row r="41" spans="1:47" ht="16.5" thickBot="1" x14ac:dyDescent="0.3">
      <c r="A41" s="55" t="s">
        <v>1064</v>
      </c>
      <c r="B41" s="62">
        <f>_xlfn.IFNA(INDEX('R1 XCO OHal'!$W$2:$W$200,MATCH(Men[[#This Row],[Rider]],'R1 XCO OHal'!$D$2:$D$200,0)),"")</f>
        <v>300</v>
      </c>
      <c r="C41" s="62"/>
      <c r="D41" s="62"/>
      <c r="E41" s="62"/>
      <c r="F41" s="62"/>
      <c r="G41" s="62"/>
      <c r="H41" s="62"/>
      <c r="I41" s="62">
        <f>7-COUNTBLANK(Men[[#This Row],[R1 XCO O''Hal]:[R10 XCM Melrose]])</f>
        <v>1</v>
      </c>
      <c r="J41" s="62" cm="1">
        <f t="array" ref="J41">IF(Men[[#This Row],[Number of Rounds]]&lt;=5,SUM(IF(ISNA(B41:H41),0,B41:H41)),SUM(LARGE(B41:H41,{1,2,3,4,5})))</f>
        <v>300</v>
      </c>
      <c r="K41" s="58" cm="1">
        <f t="array" ref="K41">61-SUM(IF(J41&gt;$J$18:$J$95,1/COUNTIF($J$18:$J$95,$J$18:$J$95)))</f>
        <v>18</v>
      </c>
      <c r="L41" s="19"/>
      <c r="M41" s="81"/>
      <c r="N41" s="82"/>
      <c r="O41" s="82"/>
      <c r="P41" s="82"/>
      <c r="Q41" s="82"/>
      <c r="R41" s="82"/>
      <c r="S41" s="82"/>
      <c r="T41" s="82"/>
      <c r="U41" s="82"/>
      <c r="V41" s="82"/>
      <c r="W41" s="83"/>
      <c r="X41" s="19"/>
      <c r="Y41" s="80" t="s">
        <v>1054</v>
      </c>
      <c r="Z41" s="66">
        <f>_xlfn.IFNA(INDEX('R1 XCO OHal'!$W$2:$W$200,MATCH(Junior[[#This Row],[Rider]],'R1 XCO OHal'!$D$2:$D$200,0)),"")</f>
        <v>370</v>
      </c>
      <c r="AA41" s="25"/>
      <c r="AB41" s="25"/>
      <c r="AC41" s="25"/>
      <c r="AD41" s="25"/>
      <c r="AE41" s="26"/>
      <c r="AF41" s="26"/>
      <c r="AG41" s="26">
        <f>6-COUNTBLANK(Junior[[#This Row],[R1 XCO O''Hal]:[R9 XCO Melrose]])</f>
        <v>1</v>
      </c>
      <c r="AH41" s="67" cm="1">
        <f t="array" ref="AH41">IF(Junior[[#This Row],[Number of Rounds]]&lt;=5,SUM(IF(ISNA(Z41:AF41),0,Z41:AF41)),SUM(LARGE(Z41:AF41,{1,2,3,4,5})))</f>
        <v>370</v>
      </c>
      <c r="AI41" s="29" cm="1">
        <f t="array" ref="AI41">11-SUM(IF(AH41&gt;$AH$18:$AH$48,1/COUNTIF($AH$18:$AH$48,$AH$18:$AH$48)))</f>
        <v>7</v>
      </c>
      <c r="AJ41" s="19"/>
      <c r="AK41" s="63"/>
      <c r="AL41" s="64"/>
      <c r="AM41" s="64"/>
      <c r="AN41" s="64"/>
      <c r="AO41" s="64"/>
      <c r="AP41" s="64"/>
      <c r="AQ41" s="64"/>
      <c r="AR41" s="64"/>
      <c r="AS41" s="64"/>
      <c r="AT41" s="64"/>
      <c r="AU41" s="44"/>
    </row>
    <row r="42" spans="1:47" ht="16.5" thickBot="1" x14ac:dyDescent="0.3">
      <c r="A42" s="55" t="s">
        <v>970</v>
      </c>
      <c r="B42" s="62">
        <f>_xlfn.IFNA(INDEX('R1 XCO OHal'!$W$2:$W$200,MATCH(Men[[#This Row],[Rider]],'R1 XCO OHal'!$D$2:$D$200,0)),"")</f>
        <v>296</v>
      </c>
      <c r="C42" s="62"/>
      <c r="D42" s="62"/>
      <c r="E42" s="62"/>
      <c r="F42" s="62"/>
      <c r="G42" s="62"/>
      <c r="H42" s="62"/>
      <c r="I42" s="62">
        <f>7-COUNTBLANK(Men[[#This Row],[R1 XCO O''Hal]:[R10 XCM Melrose]])</f>
        <v>1</v>
      </c>
      <c r="J42" s="62" cm="1">
        <f t="array" ref="J42">IF(Men[[#This Row],[Number of Rounds]]&lt;=5,SUM(IF(ISNA(B42:H42),0,B42:H42)),SUM(LARGE(B42:H42,{1,2,3,4,5})))</f>
        <v>296</v>
      </c>
      <c r="K42" s="58" cm="1">
        <f t="array" ref="K42">61-SUM(IF(J42&gt;$J$18:$J$95,1/COUNTIF($J$18:$J$95,$J$18:$J$95)))</f>
        <v>19</v>
      </c>
      <c r="L42" s="19"/>
      <c r="M42" s="81"/>
      <c r="N42" s="82"/>
      <c r="O42" s="82"/>
      <c r="P42" s="82"/>
      <c r="Q42" s="82"/>
      <c r="R42" s="82"/>
      <c r="S42" s="82"/>
      <c r="T42" s="82"/>
      <c r="U42" s="82"/>
      <c r="V42" s="82"/>
      <c r="W42" s="83"/>
      <c r="X42" s="19"/>
      <c r="Y42" s="80" t="s">
        <v>1045</v>
      </c>
      <c r="Z42" s="66">
        <f>_xlfn.IFNA(INDEX('R1 XCO OHal'!$W$2:$W$200,MATCH(Junior[[#This Row],[Rider]],'R1 XCO OHal'!$D$2:$D$200,0)),"")</f>
        <v>360</v>
      </c>
      <c r="AA42" s="25"/>
      <c r="AB42" s="25"/>
      <c r="AC42" s="25"/>
      <c r="AD42" s="25"/>
      <c r="AE42" s="26"/>
      <c r="AF42" s="26"/>
      <c r="AG42" s="26">
        <f>6-COUNTBLANK(Junior[[#This Row],[R1 XCO O''Hal]:[R9 XCO Melrose]])</f>
        <v>1</v>
      </c>
      <c r="AH42" s="67" cm="1">
        <f t="array" ref="AH42">IF(Junior[[#This Row],[Number of Rounds]]&lt;=5,SUM(IF(ISNA(Z42:AF42),0,Z42:AF42)),SUM(LARGE(Z42:AF42,{1,2,3,4,5})))</f>
        <v>360</v>
      </c>
      <c r="AI42" s="29" cm="1">
        <f t="array" ref="AI42">11-SUM(IF(AH42&gt;$AH$18:$AH$48,1/COUNTIF($AH$18:$AH$48,$AH$18:$AH$48)))</f>
        <v>8</v>
      </c>
      <c r="AJ42" s="19"/>
      <c r="AK42" s="63"/>
      <c r="AL42" s="64"/>
      <c r="AM42" s="64"/>
      <c r="AN42" s="64"/>
      <c r="AO42" s="64"/>
      <c r="AP42" s="64"/>
      <c r="AQ42" s="64"/>
      <c r="AR42" s="64"/>
      <c r="AS42" s="64"/>
      <c r="AT42" s="64"/>
      <c r="AU42" s="44"/>
    </row>
    <row r="43" spans="1:47" ht="16.5" thickBot="1" x14ac:dyDescent="0.3">
      <c r="A43" s="55" t="s">
        <v>995</v>
      </c>
      <c r="B43" s="62">
        <f>_xlfn.IFNA(INDEX('R1 XCO OHal'!$W$2:$W$200,MATCH(Men[[#This Row],[Rider]],'R1 XCO OHal'!$D$2:$D$200,0)),"")</f>
        <v>294</v>
      </c>
      <c r="C43" s="62"/>
      <c r="D43" s="62"/>
      <c r="E43" s="62"/>
      <c r="F43" s="62"/>
      <c r="G43" s="62"/>
      <c r="H43" s="62"/>
      <c r="I43" s="62">
        <f>7-COUNTBLANK(Men[[#This Row],[R1 XCO O''Hal]:[R10 XCM Melrose]])</f>
        <v>1</v>
      </c>
      <c r="J43" s="62" cm="1">
        <f t="array" ref="J43">IF(Men[[#This Row],[Number of Rounds]]&lt;=5,SUM(IF(ISNA(B43:H43),0,B43:H43)),SUM(LARGE(B43:H43,{1,2,3,4,5})))</f>
        <v>294</v>
      </c>
      <c r="K43" s="58" cm="1">
        <f t="array" ref="K43">61-SUM(IF(J43&gt;$J$18:$J$95,1/COUNTIF($J$18:$J$95,$J$18:$J$95)))</f>
        <v>20</v>
      </c>
      <c r="L43" s="19"/>
      <c r="M43" s="81"/>
      <c r="N43" s="82"/>
      <c r="O43" s="82"/>
      <c r="P43" s="82"/>
      <c r="Q43" s="82"/>
      <c r="R43" s="82"/>
      <c r="S43" s="82"/>
      <c r="T43" s="82"/>
      <c r="U43" s="82"/>
      <c r="V43" s="82"/>
      <c r="W43" s="83"/>
      <c r="X43" s="19"/>
      <c r="Y43" s="80" t="s">
        <v>1055</v>
      </c>
      <c r="Z43" s="66">
        <f>_xlfn.IFNA(INDEX('R1 XCO OHal'!$W$2:$W$200,MATCH(Junior[[#This Row],[Rider]],'R1 XCO OHal'!$D$2:$D$200,0)),"")</f>
        <v>360</v>
      </c>
      <c r="AA43" s="25"/>
      <c r="AB43" s="25"/>
      <c r="AC43" s="25"/>
      <c r="AD43" s="25"/>
      <c r="AE43" s="26"/>
      <c r="AF43" s="26"/>
      <c r="AG43" s="26">
        <f>6-COUNTBLANK(Junior[[#This Row],[R1 XCO O''Hal]:[R9 XCO Melrose]])</f>
        <v>1</v>
      </c>
      <c r="AH43" s="67" cm="1">
        <f t="array" ref="AH43">IF(Junior[[#This Row],[Number of Rounds]]&lt;=5,SUM(IF(ISNA(Z43:AF43),0,Z43:AF43)),SUM(LARGE(Z43:AF43,{1,2,3,4,5})))</f>
        <v>360</v>
      </c>
      <c r="AI43" s="29" cm="1">
        <f t="array" ref="AI43">11-SUM(IF(AH43&gt;$AH$18:$AH$48,1/COUNTIF($AH$18:$AH$48,$AH$18:$AH$48)))</f>
        <v>8</v>
      </c>
      <c r="AJ43" s="19"/>
      <c r="AK43" s="63"/>
      <c r="AL43" s="64"/>
      <c r="AM43" s="64"/>
      <c r="AN43" s="64"/>
      <c r="AO43" s="64"/>
      <c r="AP43" s="64"/>
      <c r="AQ43" s="64"/>
      <c r="AR43" s="64"/>
      <c r="AS43" s="64"/>
      <c r="AT43" s="64"/>
      <c r="AU43" s="44"/>
    </row>
    <row r="44" spans="1:47" ht="16.5" thickBot="1" x14ac:dyDescent="0.3">
      <c r="A44" s="55" t="s">
        <v>959</v>
      </c>
      <c r="B44" s="62">
        <f>_xlfn.IFNA(INDEX('R1 XCO OHal'!$W$2:$W$200,MATCH(Men[[#This Row],[Rider]],'R1 XCO OHal'!$D$2:$D$200,0)),"")</f>
        <v>290</v>
      </c>
      <c r="C44" s="62"/>
      <c r="D44" s="62"/>
      <c r="E44" s="62"/>
      <c r="F44" s="62"/>
      <c r="G44" s="62"/>
      <c r="H44" s="62"/>
      <c r="I44" s="62">
        <f>7-COUNTBLANK(Men[[#This Row],[R1 XCO O''Hal]:[R10 XCM Melrose]])</f>
        <v>1</v>
      </c>
      <c r="J44" s="62" cm="1">
        <f t="array" ref="J44">IF(Men[[#This Row],[Number of Rounds]]&lt;=5,SUM(IF(ISNA(B44:H44),0,B44:H44)),SUM(LARGE(B44:H44,{1,2,3,4,5})))</f>
        <v>290</v>
      </c>
      <c r="K44" s="58" cm="1">
        <f t="array" ref="K44">61-SUM(IF(J44&gt;$J$18:$J$95,1/COUNTIF($J$18:$J$95,$J$18:$J$95)))</f>
        <v>21</v>
      </c>
      <c r="L44" s="19"/>
      <c r="M44" s="81"/>
      <c r="N44" s="82"/>
      <c r="O44" s="82"/>
      <c r="P44" s="82"/>
      <c r="Q44" s="82"/>
      <c r="R44" s="82"/>
      <c r="S44" s="82"/>
      <c r="T44" s="82"/>
      <c r="U44" s="82"/>
      <c r="V44" s="82"/>
      <c r="W44" s="83"/>
      <c r="X44" s="19"/>
      <c r="Y44" s="80" t="s">
        <v>1046</v>
      </c>
      <c r="Z44" s="66">
        <f>_xlfn.IFNA(INDEX('R1 XCO OHal'!$W$2:$W$200,MATCH(Junior[[#This Row],[Rider]],'R1 XCO OHal'!$D$2:$D$200,0)),"")</f>
        <v>350</v>
      </c>
      <c r="AA44" s="25"/>
      <c r="AB44" s="25"/>
      <c r="AC44" s="25"/>
      <c r="AD44" s="25"/>
      <c r="AE44" s="26"/>
      <c r="AF44" s="26"/>
      <c r="AG44" s="26">
        <f>6-COUNTBLANK(Junior[[#This Row],[R1 XCO O''Hal]:[R9 XCO Melrose]])</f>
        <v>1</v>
      </c>
      <c r="AH44" s="67" cm="1">
        <f t="array" ref="AH44">IF(Junior[[#This Row],[Number of Rounds]]&lt;=5,SUM(IF(ISNA(Z44:AF44),0,Z44:AF44)),SUM(LARGE(Z44:AF44,{1,2,3,4,5})))</f>
        <v>350</v>
      </c>
      <c r="AI44" s="29" cm="1">
        <f t="array" ref="AI44">11-SUM(IF(AH44&gt;$AH$18:$AH$48,1/COUNTIF($AH$18:$AH$48,$AH$18:$AH$48)))</f>
        <v>9</v>
      </c>
      <c r="AJ44" s="19"/>
      <c r="AK44" s="63"/>
      <c r="AL44" s="64"/>
      <c r="AM44" s="64"/>
      <c r="AN44" s="64"/>
      <c r="AO44" s="64"/>
      <c r="AP44" s="64"/>
      <c r="AQ44" s="64"/>
      <c r="AR44" s="64"/>
      <c r="AS44" s="64"/>
      <c r="AT44" s="64"/>
      <c r="AU44" s="44"/>
    </row>
    <row r="45" spans="1:47" ht="16.5" thickBot="1" x14ac:dyDescent="0.3">
      <c r="A45" s="55" t="s">
        <v>971</v>
      </c>
      <c r="B45" s="62">
        <f>_xlfn.IFNA(INDEX('R1 XCO OHal'!$W$2:$W$200,MATCH(Men[[#This Row],[Rider]],'R1 XCO OHal'!$D$2:$D$200,0)),"")</f>
        <v>288</v>
      </c>
      <c r="C45" s="62"/>
      <c r="D45" s="62"/>
      <c r="E45" s="62"/>
      <c r="F45" s="62"/>
      <c r="G45" s="62"/>
      <c r="H45" s="62"/>
      <c r="I45" s="62">
        <f>7-COUNTBLANK(Men[[#This Row],[R1 XCO O''Hal]:[R10 XCM Melrose]])</f>
        <v>1</v>
      </c>
      <c r="J45" s="62" cm="1">
        <f t="array" ref="J45">IF(Men[[#This Row],[Number of Rounds]]&lt;=5,SUM(IF(ISNA(B45:H45),0,B45:H45)),SUM(LARGE(B45:H45,{1,2,3,4,5})))</f>
        <v>288</v>
      </c>
      <c r="K45" s="58" cm="1">
        <f t="array" ref="K45">61-SUM(IF(J45&gt;$J$18:$J$95,1/COUNTIF($J$18:$J$95,$J$18:$J$95)))</f>
        <v>22</v>
      </c>
      <c r="L45" s="19"/>
      <c r="M45" s="81"/>
      <c r="N45" s="82"/>
      <c r="O45" s="82"/>
      <c r="P45" s="82"/>
      <c r="Q45" s="82"/>
      <c r="R45" s="82"/>
      <c r="S45" s="82"/>
      <c r="T45" s="82"/>
      <c r="U45" s="82"/>
      <c r="V45" s="82"/>
      <c r="W45" s="83"/>
      <c r="X45" s="19"/>
      <c r="Y45" s="80" t="s">
        <v>1056</v>
      </c>
      <c r="Z45" s="66">
        <f>_xlfn.IFNA(INDEX('R1 XCO OHal'!$W$2:$W$200,MATCH(Junior[[#This Row],[Rider]],'R1 XCO OHal'!$D$2:$D$200,0)),"")</f>
        <v>350</v>
      </c>
      <c r="AA45" s="25"/>
      <c r="AB45" s="25"/>
      <c r="AC45" s="25"/>
      <c r="AD45" s="25"/>
      <c r="AE45" s="26"/>
      <c r="AF45" s="26"/>
      <c r="AG45" s="26">
        <f>6-COUNTBLANK(Junior[[#This Row],[R1 XCO O''Hal]:[R9 XCO Melrose]])</f>
        <v>1</v>
      </c>
      <c r="AH45" s="67" cm="1">
        <f t="array" ref="AH45">IF(Junior[[#This Row],[Number of Rounds]]&lt;=5,SUM(IF(ISNA(Z45:AF45),0,Z45:AF45)),SUM(LARGE(Z45:AF45,{1,2,3,4,5})))</f>
        <v>350</v>
      </c>
      <c r="AI45" s="29" cm="1">
        <f t="array" ref="AI45">11-SUM(IF(AH45&gt;$AH$18:$AH$48,1/COUNTIF($AH$18:$AH$48,$AH$18:$AH$48)))</f>
        <v>9</v>
      </c>
      <c r="AJ45" s="19"/>
      <c r="AK45" s="63"/>
      <c r="AL45" s="64"/>
      <c r="AM45" s="64"/>
      <c r="AN45" s="64"/>
      <c r="AO45" s="64"/>
      <c r="AP45" s="64"/>
      <c r="AQ45" s="64"/>
      <c r="AR45" s="64"/>
      <c r="AS45" s="64"/>
      <c r="AT45" s="64"/>
      <c r="AU45" s="44"/>
    </row>
    <row r="46" spans="1:47" ht="15.75" x14ac:dyDescent="0.25">
      <c r="A46" s="55" t="s">
        <v>972</v>
      </c>
      <c r="B46" s="62">
        <f>_xlfn.IFNA(INDEX('R1 XCO OHal'!$W$2:$W$200,MATCH(Men[[#This Row],[Rider]],'R1 XCO OHal'!$D$2:$D$200,0)),"")</f>
        <v>280</v>
      </c>
      <c r="C46" s="62"/>
      <c r="D46" s="62"/>
      <c r="E46" s="62"/>
      <c r="F46" s="62"/>
      <c r="G46" s="62"/>
      <c r="H46" s="62"/>
      <c r="I46" s="62">
        <f>7-COUNTBLANK(Men[[#This Row],[R1 XCO O''Hal]:[R10 XCM Melrose]])</f>
        <v>1</v>
      </c>
      <c r="J46" s="62" cm="1">
        <f t="array" ref="J46">IF(Men[[#This Row],[Number of Rounds]]&lt;=5,SUM(IF(ISNA(B46:H46),0,B46:H46)),SUM(LARGE(B46:H46,{1,2,3,4,5})))</f>
        <v>280</v>
      </c>
      <c r="K46" s="58" cm="1">
        <f t="array" ref="K46">61-SUM(IF(J46&gt;$J$18:$J$95,1/COUNTIF($J$18:$J$95,$J$18:$J$95)))</f>
        <v>23</v>
      </c>
      <c r="L46" s="19"/>
      <c r="M46" s="81"/>
      <c r="N46" s="82"/>
      <c r="O46" s="82"/>
      <c r="P46" s="82"/>
      <c r="Q46" s="82"/>
      <c r="R46" s="82"/>
      <c r="S46" s="82"/>
      <c r="T46" s="82"/>
      <c r="U46" s="82"/>
      <c r="V46" s="82"/>
      <c r="W46" s="83"/>
      <c r="Y46" s="80" t="s">
        <v>1047</v>
      </c>
      <c r="Z46" s="86">
        <f>_xlfn.IFNA(INDEX('R1 XCO OHal'!$W$2:$W$200,MATCH(Junior[[#This Row],[Rider]],'R1 XCO OHal'!$D$2:$D$200,0)),"")</f>
        <v>340</v>
      </c>
      <c r="AA46" s="90"/>
      <c r="AB46" s="90"/>
      <c r="AC46" s="90"/>
      <c r="AD46" s="90"/>
      <c r="AE46" s="91"/>
      <c r="AF46" s="91"/>
      <c r="AG46" s="87">
        <f>6-COUNTBLANK(Junior[[#This Row],[R1 XCO O''Hal]:[R9 XCO Melrose]])</f>
        <v>1</v>
      </c>
      <c r="AH46" s="88" cm="1">
        <f t="array" ref="AH46">IF(Junior[[#This Row],[Number of Rounds]]&lt;=5,SUM(IF(ISNA(Z46:AF46),0,Z46:AF46)),SUM(LARGE(Z46:AF46,{1,2,3,4,5})))</f>
        <v>340</v>
      </c>
      <c r="AI46" s="89" cm="1">
        <f t="array" ref="AI46">11-SUM(IF(AH46&gt;$AH$18:$AH$48,1/COUNTIF($AH$18:$AH$48,$AH$18:$AH$48)))</f>
        <v>10</v>
      </c>
      <c r="AJ46" s="19"/>
      <c r="AK46" s="63"/>
      <c r="AL46" s="64"/>
      <c r="AM46" s="64"/>
      <c r="AN46" s="64"/>
      <c r="AO46" s="64"/>
      <c r="AP46" s="64"/>
      <c r="AQ46" s="64"/>
      <c r="AR46" s="64"/>
      <c r="AS46" s="64"/>
      <c r="AT46" s="64"/>
      <c r="AU46" s="44"/>
    </row>
    <row r="47" spans="1:47" ht="15.75" x14ac:dyDescent="0.25">
      <c r="A47" s="55" t="s">
        <v>996</v>
      </c>
      <c r="B47" s="62">
        <f>_xlfn.IFNA(INDEX('R1 XCO OHal'!$W$2:$W$200,MATCH(Men[[#This Row],[Rider]],'R1 XCO OHal'!$D$2:$D$200,0)),"")</f>
        <v>280</v>
      </c>
      <c r="C47" s="62"/>
      <c r="D47" s="62"/>
      <c r="E47" s="62"/>
      <c r="F47" s="62"/>
      <c r="G47" s="62"/>
      <c r="H47" s="62"/>
      <c r="I47" s="62">
        <f>7-COUNTBLANK(Men[[#This Row],[R1 XCO O''Hal]:[R10 XCM Melrose]])</f>
        <v>1</v>
      </c>
      <c r="J47" s="62" cm="1">
        <f t="array" ref="J47">IF(Men[[#This Row],[Number of Rounds]]&lt;=5,SUM(IF(ISNA(B47:H47),0,B47:H47)),SUM(LARGE(B47:H47,{1,2,3,4,5})))</f>
        <v>280</v>
      </c>
      <c r="K47" s="58" cm="1">
        <f t="array" ref="K47">61-SUM(IF(J47&gt;$J$18:$J$95,1/COUNTIF($J$18:$J$95,$J$18:$J$95)))</f>
        <v>23</v>
      </c>
      <c r="L47" s="19"/>
      <c r="M47" s="81"/>
      <c r="N47" s="82"/>
      <c r="O47" s="82"/>
      <c r="P47" s="82"/>
      <c r="Q47" s="82"/>
      <c r="R47" s="82"/>
      <c r="S47" s="82"/>
      <c r="T47" s="82"/>
      <c r="U47" s="82"/>
      <c r="V47" s="82"/>
      <c r="W47" s="83"/>
      <c r="X47" s="19"/>
      <c r="Y47" s="96" t="s">
        <v>1057</v>
      </c>
      <c r="Z47" s="25">
        <f>_xlfn.IFNA(INDEX('R1 XCO OHal'!$W$2:$W$200,MATCH(Junior[[#This Row],[Rider]],'R1 XCO OHal'!$D$2:$D$200,0)),"")</f>
        <v>340</v>
      </c>
      <c r="AA47" s="25"/>
      <c r="AB47" s="25"/>
      <c r="AC47" s="25"/>
      <c r="AD47" s="25"/>
      <c r="AE47" s="25"/>
      <c r="AF47" s="25"/>
      <c r="AG47" s="25">
        <f>6-COUNTBLANK(Junior[[#This Row],[R1 XCO O''Hal]:[R9 XCO Melrose]])</f>
        <v>1</v>
      </c>
      <c r="AH47" s="26" cm="1">
        <f t="array" ref="AH47">IF(Junior[[#This Row],[Number of Rounds]]&lt;=5,SUM(IF(ISNA(Z47:AF47),0,Z47:AF47)),SUM(LARGE(Z47:AF47,{1,2,3,4,5})))</f>
        <v>340</v>
      </c>
      <c r="AI47" s="29" cm="1">
        <f t="array" ref="AI47">11-SUM(IF(AH47&gt;$AH$18:$AH$48,1/COUNTIF($AH$18:$AH$48,$AH$18:$AH$48)))</f>
        <v>10</v>
      </c>
      <c r="AJ47" s="19"/>
      <c r="AK47" s="63"/>
      <c r="AL47" s="64"/>
      <c r="AM47" s="64"/>
      <c r="AN47" s="64"/>
      <c r="AO47" s="64"/>
      <c r="AP47" s="64"/>
      <c r="AQ47" s="64"/>
      <c r="AR47" s="64"/>
      <c r="AS47" s="64"/>
      <c r="AT47" s="64"/>
      <c r="AU47" s="44"/>
    </row>
    <row r="48" spans="1:47" ht="16.5" thickBot="1" x14ac:dyDescent="0.3">
      <c r="A48" s="55" t="s">
        <v>997</v>
      </c>
      <c r="B48" s="62">
        <f>_xlfn.IFNA(INDEX('R1 XCO OHal'!$W$2:$W$200,MATCH(Men[[#This Row],[Rider]],'R1 XCO OHal'!$D$2:$D$200,0)),"")</f>
        <v>273</v>
      </c>
      <c r="C48" s="62"/>
      <c r="D48" s="62"/>
      <c r="E48" s="62"/>
      <c r="F48" s="62"/>
      <c r="G48" s="62"/>
      <c r="H48" s="62"/>
      <c r="I48" s="62">
        <f>7-COUNTBLANK(Men[[#This Row],[R1 XCO O''Hal]:[R10 XCM Melrose]])</f>
        <v>1</v>
      </c>
      <c r="J48" s="62" cm="1">
        <f t="array" ref="J48">IF(Men[[#This Row],[Number of Rounds]]&lt;=5,SUM(IF(ISNA(B48:H48),0,B48:H48)),SUM(LARGE(B48:H48,{1,2,3,4,5})))</f>
        <v>273</v>
      </c>
      <c r="K48" s="58" cm="1">
        <f t="array" ref="K48">61-SUM(IF(J48&gt;$J$18:$J$95,1/COUNTIF($J$18:$J$95,$J$18:$J$95)))</f>
        <v>24</v>
      </c>
      <c r="L48" s="19"/>
      <c r="M48" s="81"/>
      <c r="N48" s="82"/>
      <c r="O48" s="82"/>
      <c r="P48" s="82"/>
      <c r="Q48" s="82"/>
      <c r="R48" s="82"/>
      <c r="S48" s="82"/>
      <c r="T48" s="82"/>
      <c r="U48" s="82"/>
      <c r="V48" s="82"/>
      <c r="W48" s="83"/>
      <c r="X48" s="19"/>
      <c r="Y48" s="97" t="s">
        <v>1058</v>
      </c>
      <c r="Z48" s="79">
        <f>_xlfn.IFNA(INDEX('R1 XCO OHal'!$W$2:$W$200,MATCH(Junior[[#This Row],[Rider]],'R1 XCO OHal'!$D$2:$D$200,0)),"")</f>
        <v>330</v>
      </c>
      <c r="AA48" s="79"/>
      <c r="AB48" s="79"/>
      <c r="AC48" s="79"/>
      <c r="AD48" s="79"/>
      <c r="AE48" s="79"/>
      <c r="AF48" s="79"/>
      <c r="AG48" s="79">
        <f>6-COUNTBLANK(Junior[[#This Row],[R1 XCO O''Hal]:[R9 XCO Melrose]])</f>
        <v>1</v>
      </c>
      <c r="AH48" s="87" cm="1">
        <f t="array" ref="AH48">IF(Junior[[#This Row],[Number of Rounds]]&lt;=5,SUM(IF(ISNA(Z48:AF48),0,Z48:AF48)),SUM(LARGE(Z48:AF48,{1,2,3,4,5})))</f>
        <v>330</v>
      </c>
      <c r="AI48" s="30" cm="1">
        <f t="array" ref="AI48">11-SUM(IF(AH48&gt;$AH$18:$AH$48,1/COUNTIF($AH$18:$AH$48,$AH$18:$AH$48)))</f>
        <v>11</v>
      </c>
      <c r="AJ48" s="19"/>
      <c r="AK48" s="63"/>
      <c r="AL48" s="64"/>
      <c r="AM48" s="64"/>
      <c r="AN48" s="64"/>
      <c r="AO48" s="64"/>
      <c r="AP48" s="64"/>
      <c r="AQ48" s="64"/>
      <c r="AR48" s="64"/>
      <c r="AS48" s="64"/>
      <c r="AT48" s="64"/>
      <c r="AU48" s="44"/>
    </row>
    <row r="49" spans="1:47" ht="15.75" x14ac:dyDescent="0.25">
      <c r="A49" s="55" t="s">
        <v>973</v>
      </c>
      <c r="B49" s="62">
        <f>_xlfn.IFNA(INDEX('R1 XCO OHal'!$W$2:$W$200,MATCH(Men[[#This Row],[Rider]],'R1 XCO OHal'!$D$2:$D$200,0)),"")</f>
        <v>272</v>
      </c>
      <c r="C49" s="62"/>
      <c r="D49" s="62"/>
      <c r="E49" s="62"/>
      <c r="F49" s="62"/>
      <c r="G49" s="62"/>
      <c r="H49" s="62"/>
      <c r="I49" s="62">
        <f>7-COUNTBLANK(Men[[#This Row],[R1 XCO O''Hal]:[R10 XCM Melrose]])</f>
        <v>1</v>
      </c>
      <c r="J49" s="62" cm="1">
        <f t="array" ref="J49">IF(Men[[#This Row],[Number of Rounds]]&lt;=5,SUM(IF(ISNA(B49:H49),0,B49:H49)),SUM(LARGE(B49:H49,{1,2,3,4,5})))</f>
        <v>272</v>
      </c>
      <c r="K49" s="58" cm="1">
        <f t="array" ref="K49">61-SUM(IF(J49&gt;$J$18:$J$95,1/COUNTIF($J$18:$J$95,$J$18:$J$95)))</f>
        <v>25</v>
      </c>
      <c r="L49" s="19"/>
      <c r="M49" s="81"/>
      <c r="N49" s="82"/>
      <c r="O49" s="82"/>
      <c r="P49" s="82"/>
      <c r="Q49" s="82"/>
      <c r="R49" s="82"/>
      <c r="S49" s="82"/>
      <c r="T49" s="82"/>
      <c r="U49" s="82"/>
      <c r="V49" s="82"/>
      <c r="W49" s="83"/>
      <c r="X49" s="19"/>
      <c r="Y49" s="81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19"/>
      <c r="AK49" s="63"/>
      <c r="AL49" s="64"/>
      <c r="AM49" s="64"/>
      <c r="AN49" s="64"/>
      <c r="AO49" s="64"/>
      <c r="AP49" s="64"/>
      <c r="AQ49" s="64"/>
      <c r="AR49" s="64"/>
      <c r="AS49" s="64"/>
      <c r="AT49" s="64"/>
      <c r="AU49" s="44"/>
    </row>
    <row r="50" spans="1:47" ht="15.75" x14ac:dyDescent="0.25">
      <c r="A50" s="55" t="s">
        <v>1023</v>
      </c>
      <c r="B50" s="62">
        <f>_xlfn.IFNA(INDEX('R1 XCO OHal'!$W$2:$W$200,MATCH(Men[[#This Row],[Rider]],'R1 XCO OHal'!$D$2:$D$200,0)),"")</f>
        <v>270</v>
      </c>
      <c r="C50" s="62"/>
      <c r="D50" s="62"/>
      <c r="E50" s="62"/>
      <c r="F50" s="62"/>
      <c r="G50" s="62"/>
      <c r="H50" s="62"/>
      <c r="I50" s="62">
        <f>7-COUNTBLANK(Men[[#This Row],[R1 XCO O''Hal]:[R10 XCM Melrose]])</f>
        <v>1</v>
      </c>
      <c r="J50" s="62" cm="1">
        <f t="array" ref="J50">IF(Men[[#This Row],[Number of Rounds]]&lt;=5,SUM(IF(ISNA(B50:H50),0,B50:H50)),SUM(LARGE(B50:H50,{1,2,3,4,5})))</f>
        <v>270</v>
      </c>
      <c r="K50" s="58" cm="1">
        <f t="array" ref="K50">61-SUM(IF(J50&gt;$J$18:$J$95,1/COUNTIF($J$18:$J$95,$J$18:$J$95)))</f>
        <v>26</v>
      </c>
      <c r="L50" s="19"/>
      <c r="M50" s="81"/>
      <c r="N50" s="82"/>
      <c r="O50" s="82"/>
      <c r="P50" s="82"/>
      <c r="Q50" s="82"/>
      <c r="R50" s="82"/>
      <c r="S50" s="82"/>
      <c r="T50" s="82"/>
      <c r="U50" s="82"/>
      <c r="V50" s="82"/>
      <c r="W50" s="83"/>
      <c r="X50" s="19"/>
      <c r="Y50" s="81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19"/>
    </row>
    <row r="51" spans="1:47" ht="16.350000000000001" customHeight="1" x14ac:dyDescent="0.25">
      <c r="A51" s="55" t="s">
        <v>1065</v>
      </c>
      <c r="B51" s="62">
        <f>_xlfn.IFNA(INDEX('R1 XCO OHal'!$W$2:$W$200,MATCH(Men[[#This Row],[Rider]],'R1 XCO OHal'!$D$2:$D$200,0)),"")</f>
        <v>270</v>
      </c>
      <c r="C51" s="62"/>
      <c r="D51" s="62"/>
      <c r="E51" s="62"/>
      <c r="F51" s="62"/>
      <c r="G51" s="62"/>
      <c r="H51" s="62"/>
      <c r="I51" s="62">
        <f>7-COUNTBLANK(Men[[#This Row],[R1 XCO O''Hal]:[R10 XCM Melrose]])</f>
        <v>1</v>
      </c>
      <c r="J51" s="62" cm="1">
        <f t="array" ref="J51">IF(Men[[#This Row],[Number of Rounds]]&lt;=5,SUM(IF(ISNA(B51:H51),0,B51:H51)),SUM(LARGE(B51:H51,{1,2,3,4,5})))</f>
        <v>270</v>
      </c>
      <c r="K51" s="58" cm="1">
        <f t="array" ref="K51">61-SUM(IF(J51&gt;$J$18:$J$95,1/COUNTIF($J$18:$J$95,$J$18:$J$95)))</f>
        <v>26</v>
      </c>
      <c r="L51" s="19"/>
      <c r="M51" s="81"/>
      <c r="N51" s="82"/>
      <c r="O51" s="82"/>
      <c r="P51" s="82"/>
      <c r="Q51" s="82"/>
      <c r="R51" s="82"/>
      <c r="S51" s="82"/>
      <c r="T51" s="82"/>
      <c r="U51" s="82"/>
      <c r="V51" s="82"/>
      <c r="W51" s="83"/>
      <c r="X51" s="19"/>
      <c r="Y51" s="81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19"/>
      <c r="AK51" s="19"/>
      <c r="AL51" s="19"/>
    </row>
    <row r="52" spans="1:47" ht="16.149999999999999" customHeight="1" x14ac:dyDescent="0.25">
      <c r="A52" s="55" t="s">
        <v>998</v>
      </c>
      <c r="B52" s="62">
        <f>_xlfn.IFNA(INDEX('R1 XCO OHal'!$W$2:$W$200,MATCH(Men[[#This Row],[Rider]],'R1 XCO OHal'!$D$2:$D$200,0)),"")</f>
        <v>266</v>
      </c>
      <c r="C52" s="62"/>
      <c r="D52" s="62"/>
      <c r="E52" s="62"/>
      <c r="F52" s="62"/>
      <c r="G52" s="62"/>
      <c r="H52" s="62"/>
      <c r="I52" s="62">
        <f>7-COUNTBLANK(Men[[#This Row],[R1 XCO O''Hal]:[R10 XCM Melrose]])</f>
        <v>1</v>
      </c>
      <c r="J52" s="62" cm="1">
        <f t="array" ref="J52">IF(Men[[#This Row],[Number of Rounds]]&lt;=5,SUM(IF(ISNA(B52:H52),0,B52:H52)),SUM(LARGE(B52:H52,{1,2,3,4,5})))</f>
        <v>266</v>
      </c>
      <c r="K52" s="58" cm="1">
        <f t="array" ref="K52">61-SUM(IF(J52&gt;$J$18:$J$95,1/COUNTIF($J$18:$J$95,$J$18:$J$95)))</f>
        <v>27</v>
      </c>
      <c r="L52" s="19"/>
      <c r="M52" s="81"/>
      <c r="N52" s="82"/>
      <c r="O52" s="82"/>
      <c r="P52" s="82"/>
      <c r="Q52" s="82"/>
      <c r="R52" s="82"/>
      <c r="S52" s="82"/>
      <c r="T52" s="82"/>
      <c r="U52" s="82"/>
      <c r="V52" s="82"/>
      <c r="W52" s="83"/>
      <c r="X52" s="19"/>
      <c r="Y52" s="81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19"/>
      <c r="AK52" s="19"/>
      <c r="AL52" s="19"/>
    </row>
    <row r="53" spans="1:47" ht="15.75" x14ac:dyDescent="0.25">
      <c r="A53" s="55" t="s">
        <v>974</v>
      </c>
      <c r="B53" s="62">
        <f>_xlfn.IFNA(INDEX('R1 XCO OHal'!$W$2:$W$200,MATCH(Men[[#This Row],[Rider]],'R1 XCO OHal'!$D$2:$D$200,0)),"")</f>
        <v>264</v>
      </c>
      <c r="C53" s="62"/>
      <c r="D53" s="62"/>
      <c r="E53" s="62"/>
      <c r="F53" s="62"/>
      <c r="G53" s="62"/>
      <c r="H53" s="62"/>
      <c r="I53" s="62">
        <f>7-COUNTBLANK(Men[[#This Row],[R1 XCO O''Hal]:[R10 XCM Melrose]])</f>
        <v>1</v>
      </c>
      <c r="J53" s="62" cm="1">
        <f t="array" ref="J53">IF(Men[[#This Row],[Number of Rounds]]&lt;=5,SUM(IF(ISNA(B53:H53),0,B53:H53)),SUM(LARGE(B53:H53,{1,2,3,4,5})))</f>
        <v>264</v>
      </c>
      <c r="K53" s="58" cm="1">
        <f t="array" ref="K53">61-SUM(IF(J53&gt;$J$18:$J$95,1/COUNTIF($J$18:$J$95,$J$18:$J$95)))</f>
        <v>28</v>
      </c>
      <c r="L53" s="19"/>
      <c r="M53" s="81"/>
      <c r="N53" s="82"/>
      <c r="O53" s="82"/>
      <c r="P53" s="82"/>
      <c r="Q53" s="82"/>
      <c r="R53" s="82"/>
      <c r="S53" s="82"/>
      <c r="T53" s="82"/>
      <c r="U53" s="82"/>
      <c r="V53" s="82"/>
      <c r="W53" s="83"/>
      <c r="X53" s="19"/>
      <c r="Y53" s="81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19"/>
      <c r="AK53" s="19"/>
      <c r="AL53" s="19"/>
    </row>
    <row r="54" spans="1:47" ht="15.75" x14ac:dyDescent="0.25">
      <c r="A54" s="55" t="s">
        <v>999</v>
      </c>
      <c r="B54" s="62">
        <f>_xlfn.IFNA(INDEX('R1 XCO OHal'!$W$2:$W$200,MATCH(Men[[#This Row],[Rider]],'R1 XCO OHal'!$D$2:$D$200,0)),"")</f>
        <v>259</v>
      </c>
      <c r="C54" s="62"/>
      <c r="D54" s="62"/>
      <c r="E54" s="62"/>
      <c r="F54" s="62"/>
      <c r="G54" s="62"/>
      <c r="H54" s="62"/>
      <c r="I54" s="62">
        <f>7-COUNTBLANK(Men[[#This Row],[R1 XCO O''Hal]:[R10 XCM Melrose]])</f>
        <v>1</v>
      </c>
      <c r="J54" s="62" cm="1">
        <f t="array" ref="J54">IF(Men[[#This Row],[Number of Rounds]]&lt;=5,SUM(IF(ISNA(B54:H54),0,B54:H54)),SUM(LARGE(B54:H54,{1,2,3,4,5})))</f>
        <v>259</v>
      </c>
      <c r="K54" s="58" cm="1">
        <f t="array" ref="K54">61-SUM(IF(J54&gt;$J$18:$J$95,1/COUNTIF($J$18:$J$95,$J$18:$J$95)))</f>
        <v>29</v>
      </c>
      <c r="L54" s="19"/>
      <c r="M54" s="81"/>
      <c r="N54" s="82"/>
      <c r="O54" s="82"/>
      <c r="P54" s="82"/>
      <c r="Q54" s="82"/>
      <c r="R54" s="82"/>
      <c r="S54" s="82"/>
      <c r="T54" s="82"/>
      <c r="U54" s="82"/>
      <c r="V54" s="82"/>
      <c r="W54" s="83"/>
      <c r="X54" s="19"/>
      <c r="Y54" s="81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19"/>
      <c r="AK54" s="19"/>
      <c r="AL54" s="19"/>
    </row>
    <row r="55" spans="1:47" ht="15.75" x14ac:dyDescent="0.25">
      <c r="A55" s="104" t="s">
        <v>975</v>
      </c>
      <c r="B55" s="62">
        <f>_xlfn.IFNA(INDEX('R1 XCO OHal'!$W$2:$W$200,MATCH(Men[[#This Row],[Rider]],'R1 XCO OHal'!$D$2:$D$200,0)),"")</f>
        <v>256</v>
      </c>
      <c r="C55" s="72"/>
      <c r="D55" s="72"/>
      <c r="E55" s="72"/>
      <c r="F55" s="72"/>
      <c r="G55" s="72"/>
      <c r="H55" s="72"/>
      <c r="I55" s="62">
        <f>7-COUNTBLANK(Men[[#This Row],[R1 XCO O''Hal]:[R10 XCM Melrose]])</f>
        <v>1</v>
      </c>
      <c r="J55" s="62" cm="1">
        <f t="array" ref="J55">IF(Men[[#This Row],[Number of Rounds]]&lt;=5,SUM(IF(ISNA(B55:H55),0,B55:H55)),SUM(LARGE(B55:H55,{1,2,3,4,5})))</f>
        <v>256</v>
      </c>
      <c r="K55" s="58" cm="1">
        <f t="array" ref="K55">61-SUM(IF(J55&gt;$J$18:$J$95,1/COUNTIF($J$18:$J$95,$J$18:$J$95)))</f>
        <v>30</v>
      </c>
      <c r="L55" s="19"/>
      <c r="M55" s="81"/>
      <c r="N55" s="82"/>
      <c r="O55" s="82"/>
      <c r="P55" s="82"/>
      <c r="Q55" s="82"/>
      <c r="R55" s="82"/>
      <c r="S55" s="82"/>
      <c r="T55" s="82"/>
      <c r="U55" s="82"/>
      <c r="V55" s="82"/>
      <c r="W55" s="83"/>
      <c r="X55" s="19"/>
      <c r="Y55" s="81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19"/>
      <c r="AK55" s="19"/>
      <c r="AL55" s="19"/>
    </row>
    <row r="56" spans="1:47" ht="15.75" x14ac:dyDescent="0.25">
      <c r="A56" s="55" t="s">
        <v>1024</v>
      </c>
      <c r="B56" s="62">
        <f>_xlfn.IFNA(INDEX('R1 XCO OHal'!$W$2:$W$200,MATCH(Men[[#This Row],[Rider]],'R1 XCO OHal'!$D$2:$D$200,0)),"")</f>
        <v>252</v>
      </c>
      <c r="C56" s="62"/>
      <c r="D56" s="62"/>
      <c r="E56" s="62"/>
      <c r="F56" s="62"/>
      <c r="G56" s="62"/>
      <c r="H56" s="62"/>
      <c r="I56" s="62">
        <f>7-COUNTBLANK(Men[[#This Row],[R1 XCO O''Hal]:[R10 XCM Melrose]])</f>
        <v>1</v>
      </c>
      <c r="J56" s="62" cm="1">
        <f t="array" ref="J56">IF(Men[[#This Row],[Number of Rounds]]&lt;=5,SUM(IF(ISNA(B56:H56),0,B56:H56)),SUM(LARGE(B56:H56,{1,2,3,4,5})))</f>
        <v>252</v>
      </c>
      <c r="K56" s="58" cm="1">
        <f t="array" ref="K56">61-SUM(IF(J56&gt;$J$18:$J$95,1/COUNTIF($J$18:$J$95,$J$18:$J$95)))</f>
        <v>31</v>
      </c>
      <c r="M56" s="84"/>
      <c r="N56" s="85"/>
      <c r="O56" s="85"/>
      <c r="P56" s="85"/>
      <c r="Q56" s="85"/>
      <c r="R56" s="85"/>
      <c r="S56" s="85"/>
      <c r="T56" s="85"/>
      <c r="U56" s="85"/>
      <c r="V56" s="85"/>
      <c r="W56" s="85"/>
    </row>
    <row r="57" spans="1:47" ht="15.75" x14ac:dyDescent="0.25">
      <c r="A57" s="55" t="s">
        <v>1066</v>
      </c>
      <c r="B57" s="62">
        <f>_xlfn.IFNA(INDEX('R1 XCO OHal'!$W$2:$W$200,MATCH(Men[[#This Row],[Rider]],'R1 XCO OHal'!$D$2:$D$200,0)),"")</f>
        <v>252</v>
      </c>
      <c r="C57" s="62"/>
      <c r="D57" s="62"/>
      <c r="E57" s="62"/>
      <c r="F57" s="62"/>
      <c r="G57" s="62"/>
      <c r="H57" s="62"/>
      <c r="I57" s="62">
        <f>7-COUNTBLANK(Men[[#This Row],[R1 XCO O''Hal]:[R10 XCM Melrose]])</f>
        <v>1</v>
      </c>
      <c r="J57" s="62" cm="1">
        <f t="array" ref="J57">IF(Men[[#This Row],[Number of Rounds]]&lt;=5,SUM(IF(ISNA(B57:H57),0,B57:H57)),SUM(LARGE(B57:H57,{1,2,3,4,5})))</f>
        <v>252</v>
      </c>
      <c r="K57" s="58" cm="1">
        <f t="array" ref="K57">61-SUM(IF(J57&gt;$J$18:$J$95,1/COUNTIF($J$18:$J$95,$J$18:$J$95)))</f>
        <v>31</v>
      </c>
      <c r="M57" s="84"/>
      <c r="N57" s="85"/>
      <c r="O57" s="85"/>
      <c r="P57" s="85"/>
      <c r="Q57" s="85"/>
      <c r="R57" s="85"/>
      <c r="S57" s="85"/>
      <c r="T57" s="85"/>
      <c r="U57" s="85"/>
      <c r="V57" s="85"/>
      <c r="W57" s="85"/>
    </row>
    <row r="58" spans="1:47" ht="15.75" x14ac:dyDescent="0.25">
      <c r="A58" s="55" t="s">
        <v>1000</v>
      </c>
      <c r="B58" s="62">
        <f>_xlfn.IFNA(INDEX('R1 XCO OHal'!$W$2:$W$200,MATCH(Men[[#This Row],[Rider]],'R1 XCO OHal'!$D$2:$D$200,0)),"")</f>
        <v>251.99999999999997</v>
      </c>
      <c r="C58" s="62"/>
      <c r="D58" s="62"/>
      <c r="E58" s="62"/>
      <c r="F58" s="62"/>
      <c r="G58" s="62"/>
      <c r="H58" s="62"/>
      <c r="I58" s="62">
        <f>7-COUNTBLANK(Men[[#This Row],[R1 XCO O''Hal]:[R10 XCM Melrose]])</f>
        <v>1</v>
      </c>
      <c r="J58" s="62" cm="1">
        <f t="array" ref="J58">IF(Men[[#This Row],[Number of Rounds]]&lt;=5,SUM(IF(ISNA(B58:H58),0,B58:H58)),SUM(LARGE(B58:H58,{1,2,3,4,5})))</f>
        <v>251.99999999999997</v>
      </c>
      <c r="K58" s="58" cm="1">
        <f t="array" ref="K58">61-SUM(IF(J58&gt;$J$18:$J$95,1/COUNTIF($J$18:$J$95,$J$18:$J$95)))</f>
        <v>31</v>
      </c>
      <c r="M58" s="84"/>
      <c r="N58" s="85"/>
      <c r="O58" s="85"/>
      <c r="P58" s="85"/>
      <c r="Q58" s="85"/>
      <c r="R58" s="85"/>
      <c r="S58" s="85"/>
      <c r="T58" s="85"/>
      <c r="U58" s="85"/>
      <c r="V58" s="85"/>
      <c r="W58" s="85"/>
    </row>
    <row r="59" spans="1:47" ht="15.75" x14ac:dyDescent="0.25">
      <c r="A59" s="55" t="s">
        <v>976</v>
      </c>
      <c r="B59" s="62">
        <f>_xlfn.IFNA(INDEX('R1 XCO OHal'!$W$2:$W$200,MATCH(Men[[#This Row],[Rider]],'R1 XCO OHal'!$D$2:$D$200,0)),"")</f>
        <v>248</v>
      </c>
      <c r="C59" s="62"/>
      <c r="D59" s="62"/>
      <c r="E59" s="62"/>
      <c r="F59" s="62"/>
      <c r="G59" s="62"/>
      <c r="H59" s="62"/>
      <c r="I59" s="62">
        <f>7-COUNTBLANK(Men[[#This Row],[R1 XCO O''Hal]:[R10 XCM Melrose]])</f>
        <v>1</v>
      </c>
      <c r="J59" s="62" cm="1">
        <f t="array" ref="J59">IF(Men[[#This Row],[Number of Rounds]]&lt;=5,SUM(IF(ISNA(B59:H59),0,B59:H59)),SUM(LARGE(B59:H59,{1,2,3,4,5})))</f>
        <v>248</v>
      </c>
      <c r="K59" s="58" cm="1">
        <f t="array" ref="K59">61-SUM(IF(J59&gt;$J$18:$J$95,1/COUNTIF($J$18:$J$95,$J$18:$J$95)))</f>
        <v>32</v>
      </c>
      <c r="M59" s="84"/>
      <c r="N59" s="85"/>
      <c r="O59" s="85"/>
      <c r="P59" s="85"/>
      <c r="Q59" s="85"/>
      <c r="R59" s="85"/>
      <c r="S59" s="85"/>
      <c r="T59" s="85"/>
      <c r="U59" s="85"/>
      <c r="V59" s="85"/>
      <c r="W59" s="85"/>
    </row>
    <row r="60" spans="1:47" ht="15.75" x14ac:dyDescent="0.25">
      <c r="A60" s="55" t="s">
        <v>1001</v>
      </c>
      <c r="B60" s="62">
        <f>_xlfn.IFNA(INDEX('R1 XCO OHal'!$W$2:$W$200,MATCH(Men[[#This Row],[Rider]],'R1 XCO OHal'!$D$2:$D$200,0)),"")</f>
        <v>244.99999999999997</v>
      </c>
      <c r="C60" s="62"/>
      <c r="D60" s="62"/>
      <c r="E60" s="62"/>
      <c r="F60" s="62"/>
      <c r="G60" s="62"/>
      <c r="H60" s="62"/>
      <c r="I60" s="62">
        <f>7-COUNTBLANK(Men[[#This Row],[R1 XCO O''Hal]:[R10 XCM Melrose]])</f>
        <v>1</v>
      </c>
      <c r="J60" s="62" cm="1">
        <f t="array" ref="J60">IF(Men[[#This Row],[Number of Rounds]]&lt;=5,SUM(IF(ISNA(B60:H60),0,B60:H60)),SUM(LARGE(B60:H60,{1,2,3,4,5})))</f>
        <v>244.99999999999997</v>
      </c>
      <c r="K60" s="58" cm="1">
        <f t="array" ref="K60">61-SUM(IF(J60&gt;$J$18:$J$95,1/COUNTIF($J$18:$J$95,$J$18:$J$95)))</f>
        <v>33</v>
      </c>
      <c r="M60" s="84"/>
      <c r="N60" s="85"/>
      <c r="O60" s="85"/>
      <c r="P60" s="85"/>
      <c r="Q60" s="85"/>
      <c r="R60" s="85"/>
      <c r="S60" s="85"/>
      <c r="T60" s="85"/>
      <c r="U60" s="85"/>
      <c r="V60" s="85"/>
      <c r="W60" s="85"/>
    </row>
    <row r="61" spans="1:47" ht="15.75" x14ac:dyDescent="0.25">
      <c r="A61" s="55" t="s">
        <v>977</v>
      </c>
      <c r="B61" s="62">
        <f>_xlfn.IFNA(INDEX('R1 XCO OHal'!$W$2:$W$200,MATCH(Men[[#This Row],[Rider]],'R1 XCO OHal'!$D$2:$D$200,0)),"")</f>
        <v>240</v>
      </c>
      <c r="C61" s="62"/>
      <c r="D61" s="62"/>
      <c r="E61" s="62"/>
      <c r="F61" s="62"/>
      <c r="G61" s="62"/>
      <c r="H61" s="62"/>
      <c r="I61" s="62">
        <f>7-COUNTBLANK(Men[[#This Row],[R1 XCO O''Hal]:[R10 XCM Melrose]])</f>
        <v>1</v>
      </c>
      <c r="J61" s="62" cm="1">
        <f t="array" ref="J61">IF(Men[[#This Row],[Number of Rounds]]&lt;=5,SUM(IF(ISNA(B61:H61),0,B61:H61)),SUM(LARGE(B61:H61,{1,2,3,4,5})))</f>
        <v>240</v>
      </c>
      <c r="K61" s="58" cm="1">
        <f t="array" ref="K61">61-SUM(IF(J61&gt;$J$18:$J$95,1/COUNTIF($J$18:$J$95,$J$18:$J$95)))</f>
        <v>34</v>
      </c>
      <c r="M61" s="84"/>
      <c r="N61" s="85"/>
      <c r="O61" s="85"/>
      <c r="P61" s="85"/>
      <c r="Q61" s="85"/>
      <c r="R61" s="85"/>
      <c r="S61" s="85"/>
      <c r="T61" s="85"/>
      <c r="U61" s="85"/>
      <c r="V61" s="85"/>
      <c r="W61" s="85"/>
    </row>
    <row r="62" spans="1:47" ht="15.75" x14ac:dyDescent="0.25">
      <c r="A62" s="55" t="s">
        <v>1025</v>
      </c>
      <c r="B62" s="62">
        <f>_xlfn.IFNA(INDEX('R1 XCO OHal'!$W$2:$W$200,MATCH(Men[[#This Row],[Rider]],'R1 XCO OHal'!$D$2:$D$200,0)),"")</f>
        <v>240</v>
      </c>
      <c r="C62" s="62"/>
      <c r="D62" s="62"/>
      <c r="E62" s="62"/>
      <c r="F62" s="62"/>
      <c r="G62" s="62"/>
      <c r="H62" s="62"/>
      <c r="I62" s="62">
        <f>7-COUNTBLANK(Men[[#This Row],[R1 XCO O''Hal]:[R10 XCM Melrose]])</f>
        <v>1</v>
      </c>
      <c r="J62" s="62" cm="1">
        <f t="array" ref="J62">IF(Men[[#This Row],[Number of Rounds]]&lt;=5,SUM(IF(ISNA(B62:H62),0,B62:H62)),SUM(LARGE(B62:H62,{1,2,3,4,5})))</f>
        <v>240</v>
      </c>
      <c r="K62" s="58" cm="1">
        <f t="array" ref="K62">61-SUM(IF(J62&gt;$J$18:$J$95,1/COUNTIF($J$18:$J$95,$J$18:$J$95)))</f>
        <v>34</v>
      </c>
      <c r="M62" s="84"/>
      <c r="N62" s="85"/>
      <c r="O62" s="85"/>
      <c r="P62" s="85"/>
      <c r="Q62" s="85"/>
      <c r="R62" s="85"/>
      <c r="S62" s="85"/>
      <c r="T62" s="85"/>
      <c r="U62" s="85"/>
      <c r="V62" s="85"/>
      <c r="W62" s="85"/>
    </row>
    <row r="63" spans="1:47" ht="15.75" x14ac:dyDescent="0.25">
      <c r="A63" s="55" t="s">
        <v>1067</v>
      </c>
      <c r="B63" s="62">
        <f>_xlfn.IFNA(INDEX('R1 XCO OHal'!$W$2:$W$200,MATCH(Men[[#This Row],[Rider]],'R1 XCO OHal'!$D$2:$D$200,0)),"")</f>
        <v>240</v>
      </c>
      <c r="C63" s="62"/>
      <c r="D63" s="62"/>
      <c r="E63" s="62"/>
      <c r="F63" s="62"/>
      <c r="G63" s="62"/>
      <c r="H63" s="62"/>
      <c r="I63" s="62">
        <f>7-COUNTBLANK(Men[[#This Row],[R1 XCO O''Hal]:[R10 XCM Melrose]])</f>
        <v>1</v>
      </c>
      <c r="J63" s="62" cm="1">
        <f t="array" ref="J63">IF(Men[[#This Row],[Number of Rounds]]&lt;=5,SUM(IF(ISNA(B63:H63),0,B63:H63)),SUM(LARGE(B63:H63,{1,2,3,4,5})))</f>
        <v>240</v>
      </c>
      <c r="K63" s="58" cm="1">
        <f t="array" ref="K63">61-SUM(IF(J63&gt;$J$18:$J$95,1/COUNTIF($J$18:$J$95,$J$18:$J$95)))</f>
        <v>34</v>
      </c>
      <c r="M63" s="84"/>
      <c r="N63" s="85"/>
      <c r="O63" s="85"/>
      <c r="P63" s="85"/>
      <c r="Q63" s="85"/>
      <c r="R63" s="85"/>
      <c r="S63" s="85"/>
      <c r="T63" s="85"/>
      <c r="U63" s="85"/>
      <c r="V63" s="85"/>
      <c r="W63" s="85"/>
    </row>
    <row r="64" spans="1:47" ht="15.75" x14ac:dyDescent="0.25">
      <c r="A64" s="55" t="s">
        <v>1002</v>
      </c>
      <c r="B64" s="62">
        <f>_xlfn.IFNA(INDEX('R1 XCO OHal'!$W$2:$W$200,MATCH(Men[[#This Row],[Rider]],'R1 XCO OHal'!$D$2:$D$200,0)),"")</f>
        <v>237.99999999999997</v>
      </c>
      <c r="C64" s="62"/>
      <c r="D64" s="62"/>
      <c r="E64" s="62"/>
      <c r="F64" s="62"/>
      <c r="G64" s="62"/>
      <c r="H64" s="62"/>
      <c r="I64" s="62">
        <f>7-COUNTBLANK(Men[[#This Row],[R1 XCO O''Hal]:[R10 XCM Melrose]])</f>
        <v>1</v>
      </c>
      <c r="J64" s="62" cm="1">
        <f t="array" ref="J64">IF(Men[[#This Row],[Number of Rounds]]&lt;=5,SUM(IF(ISNA(B64:H64),0,B64:H64)),SUM(LARGE(B64:H64,{1,2,3,4,5})))</f>
        <v>237.99999999999997</v>
      </c>
      <c r="K64" s="58" cm="1">
        <f t="array" ref="K64">61-SUM(IF(J64&gt;$J$18:$J$95,1/COUNTIF($J$18:$J$95,$J$18:$J$95)))</f>
        <v>35</v>
      </c>
      <c r="M64" s="84"/>
      <c r="N64" s="85"/>
      <c r="O64" s="85"/>
      <c r="P64" s="85"/>
      <c r="Q64" s="85"/>
      <c r="R64" s="85"/>
      <c r="S64" s="85"/>
      <c r="T64" s="85"/>
      <c r="U64" s="85"/>
      <c r="V64" s="85"/>
      <c r="W64" s="85"/>
    </row>
    <row r="65" spans="1:23" ht="15.75" x14ac:dyDescent="0.25">
      <c r="A65" s="55" t="s">
        <v>1026</v>
      </c>
      <c r="B65" s="62">
        <f>_xlfn.IFNA(INDEX('R1 XCO OHal'!$W$2:$W$200,MATCH(Men[[#This Row],[Rider]],'R1 XCO OHal'!$D$2:$D$200,0)),"")</f>
        <v>234</v>
      </c>
      <c r="C65" s="62"/>
      <c r="D65" s="62"/>
      <c r="E65" s="62"/>
      <c r="F65" s="62"/>
      <c r="G65" s="62"/>
      <c r="H65" s="62"/>
      <c r="I65" s="62">
        <f>7-COUNTBLANK(Men[[#This Row],[R1 XCO O''Hal]:[R10 XCM Melrose]])</f>
        <v>1</v>
      </c>
      <c r="J65" s="62" cm="1">
        <f t="array" ref="J65">IF(Men[[#This Row],[Number of Rounds]]&lt;=5,SUM(IF(ISNA(B65:H65),0,B65:H65)),SUM(LARGE(B65:H65,{1,2,3,4,5})))</f>
        <v>234</v>
      </c>
      <c r="K65" s="58" cm="1">
        <f t="array" ref="K65">61-SUM(IF(J65&gt;$J$18:$J$95,1/COUNTIF($J$18:$J$95,$J$18:$J$95)))</f>
        <v>36</v>
      </c>
      <c r="M65" s="84"/>
      <c r="N65" s="85"/>
      <c r="O65" s="85"/>
      <c r="P65" s="85"/>
      <c r="Q65" s="85"/>
      <c r="R65" s="85"/>
      <c r="S65" s="85"/>
      <c r="T65" s="85"/>
      <c r="U65" s="85"/>
      <c r="V65" s="85"/>
      <c r="W65" s="85"/>
    </row>
    <row r="66" spans="1:23" ht="15.75" x14ac:dyDescent="0.25">
      <c r="A66" s="55" t="s">
        <v>1068</v>
      </c>
      <c r="B66" s="62">
        <f>_xlfn.IFNA(INDEX('R1 XCO OHal'!$W$2:$W$200,MATCH(Men[[#This Row],[Rider]],'R1 XCO OHal'!$D$2:$D$200,0)),"")</f>
        <v>234</v>
      </c>
      <c r="C66" s="62"/>
      <c r="D66" s="62"/>
      <c r="E66" s="62"/>
      <c r="F66" s="62"/>
      <c r="G66" s="62"/>
      <c r="H66" s="62"/>
      <c r="I66" s="62">
        <f>7-COUNTBLANK(Men[[#This Row],[R1 XCO O''Hal]:[R10 XCM Melrose]])</f>
        <v>1</v>
      </c>
      <c r="J66" s="62" cm="1">
        <f t="array" ref="J66">IF(Men[[#This Row],[Number of Rounds]]&lt;=5,SUM(IF(ISNA(B66:H66),0,B66:H66)),SUM(LARGE(B66:H66,{1,2,3,4,5})))</f>
        <v>234</v>
      </c>
      <c r="K66" s="58" cm="1">
        <f t="array" ref="K66">61-SUM(IF(J66&gt;$J$18:$J$95,1/COUNTIF($J$18:$J$95,$J$18:$J$95)))</f>
        <v>36</v>
      </c>
      <c r="M66" s="84"/>
      <c r="N66" s="85"/>
      <c r="O66" s="85"/>
      <c r="P66" s="85"/>
      <c r="Q66" s="85"/>
      <c r="R66" s="85"/>
      <c r="S66" s="85"/>
      <c r="T66" s="85"/>
      <c r="U66" s="85"/>
      <c r="V66" s="85"/>
      <c r="W66" s="85"/>
    </row>
    <row r="67" spans="1:23" ht="15.75" x14ac:dyDescent="0.25">
      <c r="A67" s="55" t="s">
        <v>978</v>
      </c>
      <c r="B67" s="62">
        <f>_xlfn.IFNA(INDEX('R1 XCO OHal'!$W$2:$W$200,MATCH(Men[[#This Row],[Rider]],'R1 XCO OHal'!$D$2:$D$200,0)),"")</f>
        <v>232</v>
      </c>
      <c r="C67" s="62"/>
      <c r="D67" s="62"/>
      <c r="E67" s="62"/>
      <c r="F67" s="62"/>
      <c r="G67" s="62"/>
      <c r="H67" s="62"/>
      <c r="I67" s="62">
        <f>7-COUNTBLANK(Men[[#This Row],[R1 XCO O''Hal]:[R10 XCM Melrose]])</f>
        <v>1</v>
      </c>
      <c r="J67" s="62" cm="1">
        <f t="array" ref="J67">IF(Men[[#This Row],[Number of Rounds]]&lt;=5,SUM(IF(ISNA(B67:H67),0,B67:H67)),SUM(LARGE(B67:H67,{1,2,3,4,5})))</f>
        <v>232</v>
      </c>
      <c r="K67" s="58" cm="1">
        <f t="array" ref="K67">61-SUM(IF(J67&gt;$J$18:$J$95,1/COUNTIF($J$18:$J$95,$J$18:$J$95)))</f>
        <v>37</v>
      </c>
      <c r="M67" s="84"/>
      <c r="N67" s="85"/>
      <c r="O67" s="85"/>
      <c r="P67" s="85"/>
      <c r="Q67" s="85"/>
      <c r="R67" s="85"/>
      <c r="S67" s="85"/>
      <c r="T67" s="85"/>
      <c r="U67" s="85"/>
      <c r="V67" s="85"/>
      <c r="W67" s="85"/>
    </row>
    <row r="68" spans="1:23" ht="15.75" x14ac:dyDescent="0.25">
      <c r="A68" s="55" t="s">
        <v>1003</v>
      </c>
      <c r="B68" s="62">
        <f>_xlfn.IFNA(INDEX('R1 XCO OHal'!$W$2:$W$200,MATCH(Men[[#This Row],[Rider]],'R1 XCO OHal'!$D$2:$D$200,0)),"")</f>
        <v>230.99999999999997</v>
      </c>
      <c r="C68" s="62"/>
      <c r="D68" s="62"/>
      <c r="E68" s="62"/>
      <c r="F68" s="62"/>
      <c r="G68" s="62"/>
      <c r="H68" s="62"/>
      <c r="I68" s="62">
        <f>7-COUNTBLANK(Men[[#This Row],[R1 XCO O''Hal]:[R10 XCM Melrose]])</f>
        <v>1</v>
      </c>
      <c r="J68" s="62" cm="1">
        <f t="array" ref="J68">IF(Men[[#This Row],[Number of Rounds]]&lt;=5,SUM(IF(ISNA(B68:H68),0,B68:H68)),SUM(LARGE(B68:H68,{1,2,3,4,5})))</f>
        <v>230.99999999999997</v>
      </c>
      <c r="K68" s="58" cm="1">
        <f t="array" ref="K68">61-SUM(IF(J68&gt;$J$18:$J$95,1/COUNTIF($J$18:$J$95,$J$18:$J$95)))</f>
        <v>38</v>
      </c>
      <c r="M68" s="84"/>
      <c r="N68" s="85"/>
      <c r="O68" s="85"/>
      <c r="P68" s="85"/>
      <c r="Q68" s="85"/>
      <c r="R68" s="85"/>
      <c r="S68" s="85"/>
      <c r="T68" s="85"/>
      <c r="U68" s="85"/>
      <c r="V68" s="85"/>
      <c r="W68" s="85"/>
    </row>
    <row r="69" spans="1:23" ht="15.75" x14ac:dyDescent="0.25">
      <c r="A69" s="55" t="s">
        <v>1027</v>
      </c>
      <c r="B69" s="62">
        <f>_xlfn.IFNA(INDEX('R1 XCO OHal'!$W$2:$W$200,MATCH(Men[[#This Row],[Rider]],'R1 XCO OHal'!$D$2:$D$200,0)),"")</f>
        <v>228</v>
      </c>
      <c r="C69" s="62"/>
      <c r="D69" s="62"/>
      <c r="E69" s="62"/>
      <c r="F69" s="62"/>
      <c r="G69" s="62"/>
      <c r="H69" s="62"/>
      <c r="I69" s="62">
        <f>7-COUNTBLANK(Men[[#This Row],[R1 XCO O''Hal]:[R10 XCM Melrose]])</f>
        <v>1</v>
      </c>
      <c r="J69" s="62" cm="1">
        <f t="array" ref="J69">IF(Men[[#This Row],[Number of Rounds]]&lt;=5,SUM(IF(ISNA(B69:H69),0,B69:H69)),SUM(LARGE(B69:H69,{1,2,3,4,5})))</f>
        <v>228</v>
      </c>
      <c r="K69" s="58" cm="1">
        <f t="array" ref="K69">61-SUM(IF(J69&gt;$J$18:$J$95,1/COUNTIF($J$18:$J$95,$J$18:$J$95)))</f>
        <v>39</v>
      </c>
      <c r="M69" s="84"/>
      <c r="N69" s="85"/>
      <c r="O69" s="85"/>
      <c r="P69" s="85"/>
      <c r="Q69" s="85"/>
      <c r="R69" s="85"/>
      <c r="S69" s="85"/>
      <c r="T69" s="85"/>
      <c r="U69" s="85"/>
      <c r="V69" s="85"/>
      <c r="W69" s="85"/>
    </row>
    <row r="70" spans="1:23" ht="15.75" x14ac:dyDescent="0.25">
      <c r="A70" s="55" t="s">
        <v>979</v>
      </c>
      <c r="B70" s="62">
        <f>_xlfn.IFNA(INDEX('R1 XCO OHal'!$W$2:$W$200,MATCH(Men[[#This Row],[Rider]],'R1 XCO OHal'!$D$2:$D$200,0)),"")</f>
        <v>224</v>
      </c>
      <c r="C70" s="62"/>
      <c r="D70" s="62"/>
      <c r="E70" s="62"/>
      <c r="F70" s="62"/>
      <c r="G70" s="62"/>
      <c r="H70" s="62"/>
      <c r="I70" s="62">
        <f>7-COUNTBLANK(Men[[#This Row],[R1 XCO O''Hal]:[R10 XCM Melrose]])</f>
        <v>1</v>
      </c>
      <c r="J70" s="62" cm="1">
        <f t="array" ref="J70">IF(Men[[#This Row],[Number of Rounds]]&lt;=5,SUM(IF(ISNA(B70:H70),0,B70:H70)),SUM(LARGE(B70:H70,{1,2,3,4,5})))</f>
        <v>224</v>
      </c>
      <c r="K70" s="58" cm="1">
        <f t="array" ref="K70">61-SUM(IF(J70&gt;$J$18:$J$95,1/COUNTIF($J$18:$J$95,$J$18:$J$95)))</f>
        <v>40</v>
      </c>
      <c r="M70" s="84"/>
      <c r="N70" s="85"/>
      <c r="O70" s="85"/>
      <c r="P70" s="85"/>
      <c r="Q70" s="85"/>
      <c r="R70" s="85"/>
      <c r="S70" s="85"/>
      <c r="T70" s="85"/>
      <c r="U70" s="85"/>
      <c r="V70" s="85"/>
      <c r="W70" s="85"/>
    </row>
    <row r="71" spans="1:23" ht="15.75" x14ac:dyDescent="0.25">
      <c r="A71" s="55" t="s">
        <v>1004</v>
      </c>
      <c r="B71" s="62">
        <f>_xlfn.IFNA(INDEX('R1 XCO OHal'!$W$2:$W$200,MATCH(Men[[#This Row],[Rider]],'R1 XCO OHal'!$D$2:$D$200,0)),"")</f>
        <v>224</v>
      </c>
      <c r="C71" s="62"/>
      <c r="D71" s="62"/>
      <c r="E71" s="62"/>
      <c r="F71" s="62"/>
      <c r="G71" s="62"/>
      <c r="H71" s="62"/>
      <c r="I71" s="62">
        <f>7-COUNTBLANK(Men[[#This Row],[R1 XCO O''Hal]:[R10 XCM Melrose]])</f>
        <v>1</v>
      </c>
      <c r="J71" s="62" cm="1">
        <f t="array" ref="J71">IF(Men[[#This Row],[Number of Rounds]]&lt;=5,SUM(IF(ISNA(B71:H71),0,B71:H71)),SUM(LARGE(B71:H71,{1,2,3,4,5})))</f>
        <v>224</v>
      </c>
      <c r="K71" s="58" cm="1">
        <f t="array" ref="K71">61-SUM(IF(J71&gt;$J$18:$J$95,1/COUNTIF($J$18:$J$95,$J$18:$J$95)))</f>
        <v>40</v>
      </c>
    </row>
    <row r="72" spans="1:23" ht="15.75" x14ac:dyDescent="0.25">
      <c r="A72" s="55" t="s">
        <v>1028</v>
      </c>
      <c r="B72" s="62">
        <f>_xlfn.IFNA(INDEX('R1 XCO OHal'!$W$2:$W$200,MATCH(Men[[#This Row],[Rider]],'R1 XCO OHal'!$D$2:$D$200,0)),"")</f>
        <v>222</v>
      </c>
      <c r="C72" s="62"/>
      <c r="D72" s="62"/>
      <c r="E72" s="62"/>
      <c r="F72" s="62"/>
      <c r="G72" s="62"/>
      <c r="H72" s="62"/>
      <c r="I72" s="62">
        <f>7-COUNTBLANK(Men[[#This Row],[R1 XCO O''Hal]:[R10 XCM Melrose]])</f>
        <v>1</v>
      </c>
      <c r="J72" s="62" cm="1">
        <f t="array" ref="J72">IF(Men[[#This Row],[Number of Rounds]]&lt;=5,SUM(IF(ISNA(B72:H72),0,B72:H72)),SUM(LARGE(B72:H72,{1,2,3,4,5})))</f>
        <v>222</v>
      </c>
      <c r="K72" s="58" cm="1">
        <f t="array" ref="K72">61-SUM(IF(J72&gt;$J$18:$J$95,1/COUNTIF($J$18:$J$95,$J$18:$J$95)))</f>
        <v>41</v>
      </c>
    </row>
    <row r="73" spans="1:23" ht="15.75" x14ac:dyDescent="0.25">
      <c r="A73" s="55" t="s">
        <v>1005</v>
      </c>
      <c r="B73" s="62">
        <f>_xlfn.IFNA(INDEX('R1 XCO OHal'!$W$2:$W$200,MATCH(Men[[#This Row],[Rider]],'R1 XCO OHal'!$D$2:$D$200,0)),"")</f>
        <v>217</v>
      </c>
      <c r="C73" s="62"/>
      <c r="D73" s="62"/>
      <c r="E73" s="62"/>
      <c r="F73" s="62"/>
      <c r="G73" s="62"/>
      <c r="H73" s="62"/>
      <c r="I73" s="62">
        <f>7-COUNTBLANK(Men[[#This Row],[R1 XCO O''Hal]:[R10 XCM Melrose]])</f>
        <v>1</v>
      </c>
      <c r="J73" s="62" cm="1">
        <f t="array" ref="J73">IF(Men[[#This Row],[Number of Rounds]]&lt;=5,SUM(IF(ISNA(B73:H73),0,B73:H73)),SUM(LARGE(B73:H73,{1,2,3,4,5})))</f>
        <v>217</v>
      </c>
      <c r="K73" s="58" cm="1">
        <f t="array" ref="K73">61-SUM(IF(J73&gt;$J$18:$J$95,1/COUNTIF($J$18:$J$95,$J$18:$J$95)))</f>
        <v>42</v>
      </c>
    </row>
    <row r="74" spans="1:23" ht="15.75" x14ac:dyDescent="0.25">
      <c r="A74" s="55" t="s">
        <v>980</v>
      </c>
      <c r="B74" s="62">
        <f>_xlfn.IFNA(INDEX('R1 XCO OHal'!$W$2:$W$200,MATCH(Men[[#This Row],[Rider]],'R1 XCO OHal'!$D$2:$D$200,0)),"")</f>
        <v>216</v>
      </c>
      <c r="C74" s="62"/>
      <c r="D74" s="62"/>
      <c r="E74" s="62"/>
      <c r="F74" s="62"/>
      <c r="G74" s="62"/>
      <c r="H74" s="62"/>
      <c r="I74" s="62">
        <f>7-COUNTBLANK(Men[[#This Row],[R1 XCO O''Hal]:[R10 XCM Melrose]])</f>
        <v>1</v>
      </c>
      <c r="J74" s="62" cm="1">
        <f t="array" ref="J74">IF(Men[[#This Row],[Number of Rounds]]&lt;=5,SUM(IF(ISNA(B74:H74),0,B74:H74)),SUM(LARGE(B74:H74,{1,2,3,4,5})))</f>
        <v>216</v>
      </c>
      <c r="K74" s="58" cm="1">
        <f t="array" ref="K74">61-SUM(IF(J74&gt;$J$18:$J$95,1/COUNTIF($J$18:$J$95,$J$18:$J$95)))</f>
        <v>43</v>
      </c>
    </row>
    <row r="75" spans="1:23" ht="15.75" x14ac:dyDescent="0.25">
      <c r="A75" s="55" t="s">
        <v>1029</v>
      </c>
      <c r="B75" s="62">
        <f>_xlfn.IFNA(INDEX('R1 XCO OHal'!$W$2:$W$200,MATCH(Men[[#This Row],[Rider]],'R1 XCO OHal'!$D$2:$D$200,0)),"")</f>
        <v>216</v>
      </c>
      <c r="C75" s="62"/>
      <c r="D75" s="62"/>
      <c r="E75" s="62"/>
      <c r="F75" s="62"/>
      <c r="G75" s="62"/>
      <c r="H75" s="62"/>
      <c r="I75" s="62">
        <f>7-COUNTBLANK(Men[[#This Row],[R1 XCO O''Hal]:[R10 XCM Melrose]])</f>
        <v>1</v>
      </c>
      <c r="J75" s="62" cm="1">
        <f t="array" ref="J75">IF(Men[[#This Row],[Number of Rounds]]&lt;=5,SUM(IF(ISNA(B75:H75),0,B75:H75)),SUM(LARGE(B75:H75,{1,2,3,4,5})))</f>
        <v>216</v>
      </c>
      <c r="K75" s="58" cm="1">
        <f t="array" ref="K75">61-SUM(IF(J75&gt;$J$18:$J$95,1/COUNTIF($J$18:$J$95,$J$18:$J$95)))</f>
        <v>43</v>
      </c>
    </row>
    <row r="76" spans="1:23" ht="15.75" x14ac:dyDescent="0.25">
      <c r="A76" s="55" t="s">
        <v>1006</v>
      </c>
      <c r="B76" s="62">
        <f>_xlfn.IFNA(INDEX('R1 XCO OHal'!$W$2:$W$200,MATCH(Men[[#This Row],[Rider]],'R1 XCO OHal'!$D$2:$D$200,0)),"")</f>
        <v>210</v>
      </c>
      <c r="C76" s="62"/>
      <c r="D76" s="62"/>
      <c r="E76" s="62"/>
      <c r="F76" s="62"/>
      <c r="G76" s="62"/>
      <c r="H76" s="62"/>
      <c r="I76" s="62">
        <f>7-COUNTBLANK(Men[[#This Row],[R1 XCO O''Hal]:[R10 XCM Melrose]])</f>
        <v>1</v>
      </c>
      <c r="J76" s="62" cm="1">
        <f t="array" ref="J76">IF(Men[[#This Row],[Number of Rounds]]&lt;=5,SUM(IF(ISNA(B76:H76),0,B76:H76)),SUM(LARGE(B76:H76,{1,2,3,4,5})))</f>
        <v>210</v>
      </c>
      <c r="K76" s="58" cm="1">
        <f t="array" ref="K76">61-SUM(IF(J76&gt;$J$18:$J$95,1/COUNTIF($J$18:$J$95,$J$18:$J$95)))</f>
        <v>44</v>
      </c>
    </row>
    <row r="77" spans="1:23" ht="15.75" x14ac:dyDescent="0.25">
      <c r="A77" s="55" t="s">
        <v>1030</v>
      </c>
      <c r="B77" s="62">
        <f>_xlfn.IFNA(INDEX('R1 XCO OHal'!$W$2:$W$200,MATCH(Men[[#This Row],[Rider]],'R1 XCO OHal'!$D$2:$D$200,0)),"")</f>
        <v>210</v>
      </c>
      <c r="C77" s="62"/>
      <c r="D77" s="62"/>
      <c r="E77" s="62"/>
      <c r="F77" s="62"/>
      <c r="G77" s="62"/>
      <c r="H77" s="62"/>
      <c r="I77" s="62">
        <f>7-COUNTBLANK(Men[[#This Row],[R1 XCO O''Hal]:[R10 XCM Melrose]])</f>
        <v>1</v>
      </c>
      <c r="J77" s="62" cm="1">
        <f t="array" ref="J77">IF(Men[[#This Row],[Number of Rounds]]&lt;=5,SUM(IF(ISNA(B77:H77),0,B77:H77)),SUM(LARGE(B77:H77,{1,2,3,4,5})))</f>
        <v>210</v>
      </c>
      <c r="K77" s="58" cm="1">
        <f t="array" ref="K77">61-SUM(IF(J77&gt;$J$18:$J$95,1/COUNTIF($J$18:$J$95,$J$18:$J$95)))</f>
        <v>44</v>
      </c>
    </row>
    <row r="78" spans="1:23" ht="15.75" x14ac:dyDescent="0.25">
      <c r="A78" s="55" t="s">
        <v>981</v>
      </c>
      <c r="B78" s="62">
        <f>_xlfn.IFNA(INDEX('R1 XCO OHal'!$W$2:$W$200,MATCH(Men[[#This Row],[Rider]],'R1 XCO OHal'!$D$2:$D$200,0)),"")</f>
        <v>208</v>
      </c>
      <c r="C78" s="62"/>
      <c r="D78" s="62"/>
      <c r="E78" s="62"/>
      <c r="F78" s="62"/>
      <c r="G78" s="62"/>
      <c r="H78" s="62"/>
      <c r="I78" s="62">
        <f>7-COUNTBLANK(Men[[#This Row],[R1 XCO O''Hal]:[R10 XCM Melrose]])</f>
        <v>1</v>
      </c>
      <c r="J78" s="62" cm="1">
        <f t="array" ref="J78">IF(Men[[#This Row],[Number of Rounds]]&lt;=5,SUM(IF(ISNA(B78:H78),0,B78:H78)),SUM(LARGE(B78:H78,{1,2,3,4,5})))</f>
        <v>208</v>
      </c>
      <c r="K78" s="58" cm="1">
        <f t="array" ref="K78">61-SUM(IF(J78&gt;$J$18:$J$95,1/COUNTIF($J$18:$J$95,$J$18:$J$95)))</f>
        <v>45</v>
      </c>
    </row>
    <row r="79" spans="1:23" ht="15.75" x14ac:dyDescent="0.25">
      <c r="A79" s="55" t="s">
        <v>1031</v>
      </c>
      <c r="B79" s="62">
        <f>_xlfn.IFNA(INDEX('R1 XCO OHal'!$W$2:$W$200,MATCH(Men[[#This Row],[Rider]],'R1 XCO OHal'!$D$2:$D$200,0)),"")</f>
        <v>204</v>
      </c>
      <c r="C79" s="62"/>
      <c r="D79" s="62"/>
      <c r="E79" s="62"/>
      <c r="F79" s="62"/>
      <c r="G79" s="62"/>
      <c r="H79" s="62"/>
      <c r="I79" s="62">
        <f>7-COUNTBLANK(Men[[#This Row],[R1 XCO O''Hal]:[R10 XCM Melrose]])</f>
        <v>1</v>
      </c>
      <c r="J79" s="62" cm="1">
        <f t="array" ref="J79">IF(Men[[#This Row],[Number of Rounds]]&lt;=5,SUM(IF(ISNA(B79:H79),0,B79:H79)),SUM(LARGE(B79:H79,{1,2,3,4,5})))</f>
        <v>204</v>
      </c>
      <c r="K79" s="58" cm="1">
        <f t="array" ref="K79">61-SUM(IF(J79&gt;$J$18:$J$95,1/COUNTIF($J$18:$J$95,$J$18:$J$95)))</f>
        <v>46</v>
      </c>
    </row>
    <row r="80" spans="1:23" ht="15.75" x14ac:dyDescent="0.25">
      <c r="A80" s="55" t="s">
        <v>1007</v>
      </c>
      <c r="B80" s="62">
        <f>_xlfn.IFNA(INDEX('R1 XCO OHal'!$W$2:$W$200,MATCH(Men[[#This Row],[Rider]],'R1 XCO OHal'!$D$2:$D$200,0)),"")</f>
        <v>203</v>
      </c>
      <c r="C80" s="62"/>
      <c r="D80" s="62"/>
      <c r="E80" s="62"/>
      <c r="F80" s="62"/>
      <c r="G80" s="62"/>
      <c r="H80" s="62"/>
      <c r="I80" s="62">
        <f>7-COUNTBLANK(Men[[#This Row],[R1 XCO O''Hal]:[R10 XCM Melrose]])</f>
        <v>1</v>
      </c>
      <c r="J80" s="62" cm="1">
        <f t="array" ref="J80">IF(Men[[#This Row],[Number of Rounds]]&lt;=5,SUM(IF(ISNA(B80:H80),0,B80:H80)),SUM(LARGE(B80:H80,{1,2,3,4,5})))</f>
        <v>203</v>
      </c>
      <c r="K80" s="58" cm="1">
        <f t="array" ref="K80">61-SUM(IF(J80&gt;$J$18:$J$95,1/COUNTIF($J$18:$J$95,$J$18:$J$95)))</f>
        <v>47</v>
      </c>
    </row>
    <row r="81" spans="1:11" ht="15.75" x14ac:dyDescent="0.25">
      <c r="A81" s="55" t="s">
        <v>982</v>
      </c>
      <c r="B81" s="62">
        <f>_xlfn.IFNA(INDEX('R1 XCO OHal'!$W$2:$W$200,MATCH(Men[[#This Row],[Rider]],'R1 XCO OHal'!$D$2:$D$200,0)),"")</f>
        <v>200</v>
      </c>
      <c r="C81" s="62"/>
      <c r="D81" s="62"/>
      <c r="E81" s="62"/>
      <c r="F81" s="62"/>
      <c r="G81" s="62"/>
      <c r="H81" s="62"/>
      <c r="I81" s="62">
        <f>7-COUNTBLANK(Men[[#This Row],[R1 XCO O''Hal]:[R10 XCM Melrose]])</f>
        <v>1</v>
      </c>
      <c r="J81" s="62" cm="1">
        <f t="array" ref="J81">IF(Men[[#This Row],[Number of Rounds]]&lt;=5,SUM(IF(ISNA(B81:H81),0,B81:H81)),SUM(LARGE(B81:H81,{1,2,3,4,5})))</f>
        <v>200</v>
      </c>
      <c r="K81" s="58" cm="1">
        <f t="array" ref="K81">61-SUM(IF(J81&gt;$J$18:$J$95,1/COUNTIF($J$18:$J$95,$J$18:$J$95)))</f>
        <v>48</v>
      </c>
    </row>
    <row r="82" spans="1:11" ht="15.75" x14ac:dyDescent="0.25">
      <c r="A82" s="55" t="s">
        <v>1032</v>
      </c>
      <c r="B82" s="62">
        <f>_xlfn.IFNA(INDEX('R1 XCO OHal'!$W$2:$W$200,MATCH(Men[[#This Row],[Rider]],'R1 XCO OHal'!$D$2:$D$200,0)),"")</f>
        <v>198</v>
      </c>
      <c r="C82" s="62"/>
      <c r="D82" s="62"/>
      <c r="E82" s="62"/>
      <c r="F82" s="62"/>
      <c r="G82" s="62"/>
      <c r="H82" s="62"/>
      <c r="I82" s="62">
        <f>7-COUNTBLANK(Men[[#This Row],[R1 XCO O''Hal]:[R10 XCM Melrose]])</f>
        <v>1</v>
      </c>
      <c r="J82" s="62" cm="1">
        <f t="array" ref="J82">IF(Men[[#This Row],[Number of Rounds]]&lt;=5,SUM(IF(ISNA(B82:H82),0,B82:H82)),SUM(LARGE(B82:H82,{1,2,3,4,5})))</f>
        <v>198</v>
      </c>
      <c r="K82" s="58" cm="1">
        <f t="array" ref="K82">61-SUM(IF(J82&gt;$J$18:$J$95,1/COUNTIF($J$18:$J$95,$J$18:$J$95)))</f>
        <v>49</v>
      </c>
    </row>
    <row r="83" spans="1:11" ht="15.75" x14ac:dyDescent="0.25">
      <c r="A83" s="55" t="s">
        <v>983</v>
      </c>
      <c r="B83" s="62">
        <f>_xlfn.IFNA(INDEX('R1 XCO OHal'!$W$2:$W$200,MATCH(Men[[#This Row],[Rider]],'R1 XCO OHal'!$D$2:$D$200,0)),"")</f>
        <v>196</v>
      </c>
      <c r="C83" s="62"/>
      <c r="D83" s="62"/>
      <c r="E83" s="62"/>
      <c r="F83" s="62"/>
      <c r="G83" s="62"/>
      <c r="H83" s="62"/>
      <c r="I83" s="62">
        <f>7-COUNTBLANK(Men[[#This Row],[R1 XCO O''Hal]:[R10 XCM Melrose]])</f>
        <v>1</v>
      </c>
      <c r="J83" s="62" cm="1">
        <f t="array" ref="J83">IF(Men[[#This Row],[Number of Rounds]]&lt;=5,SUM(IF(ISNA(B83:H83),0,B83:H83)),SUM(LARGE(B83:H83,{1,2,3,4,5})))</f>
        <v>196</v>
      </c>
      <c r="K83" s="58" cm="1">
        <f t="array" ref="K83">61-SUM(IF(J83&gt;$J$18:$J$95,1/COUNTIF($J$18:$J$95,$J$18:$J$95)))</f>
        <v>50</v>
      </c>
    </row>
    <row r="84" spans="1:11" ht="15.75" x14ac:dyDescent="0.25">
      <c r="A84" s="55" t="s">
        <v>1008</v>
      </c>
      <c r="B84" s="62">
        <f>_xlfn.IFNA(INDEX('R1 XCO OHal'!$W$2:$W$200,MATCH(Men[[#This Row],[Rider]],'R1 XCO OHal'!$D$2:$D$200,0)),"")</f>
        <v>196</v>
      </c>
      <c r="C84" s="62"/>
      <c r="D84" s="62"/>
      <c r="E84" s="62"/>
      <c r="F84" s="62"/>
      <c r="G84" s="62"/>
      <c r="H84" s="62"/>
      <c r="I84" s="62">
        <f>7-COUNTBLANK(Men[[#This Row],[R1 XCO O''Hal]:[R10 XCM Melrose]])</f>
        <v>1</v>
      </c>
      <c r="J84" s="62" cm="1">
        <f t="array" ref="J84">IF(Men[[#This Row],[Number of Rounds]]&lt;=5,SUM(IF(ISNA(B84:H84),0,B84:H84)),SUM(LARGE(B84:H84,{1,2,3,4,5})))</f>
        <v>196</v>
      </c>
      <c r="K84" s="58" cm="1">
        <f t="array" ref="K84">61-SUM(IF(J84&gt;$J$18:$J$95,1/COUNTIF($J$18:$J$95,$J$18:$J$95)))</f>
        <v>50</v>
      </c>
    </row>
    <row r="85" spans="1:11" ht="15.75" x14ac:dyDescent="0.25">
      <c r="A85" s="55" t="s">
        <v>984</v>
      </c>
      <c r="B85" s="62">
        <f>_xlfn.IFNA(INDEX('R1 XCO OHal'!$W$2:$W$200,MATCH(Men[[#This Row],[Rider]],'R1 XCO OHal'!$D$2:$D$200,0)),"")</f>
        <v>192</v>
      </c>
      <c r="C85" s="62"/>
      <c r="D85" s="62"/>
      <c r="E85" s="62"/>
      <c r="F85" s="62"/>
      <c r="G85" s="62"/>
      <c r="H85" s="62"/>
      <c r="I85" s="62">
        <f>7-COUNTBLANK(Men[[#This Row],[R1 XCO O''Hal]:[R10 XCM Melrose]])</f>
        <v>1</v>
      </c>
      <c r="J85" s="62" cm="1">
        <f t="array" ref="J85">IF(Men[[#This Row],[Number of Rounds]]&lt;=5,SUM(IF(ISNA(B85:H85),0,B85:H85)),SUM(LARGE(B85:H85,{1,2,3,4,5})))</f>
        <v>192</v>
      </c>
      <c r="K85" s="58" cm="1">
        <f t="array" ref="K85">61-SUM(IF(J85&gt;$J$18:$J$95,1/COUNTIF($J$18:$J$95,$J$18:$J$95)))</f>
        <v>51</v>
      </c>
    </row>
    <row r="86" spans="1:11" ht="15.75" x14ac:dyDescent="0.25">
      <c r="A86" s="55" t="s">
        <v>1009</v>
      </c>
      <c r="B86" s="62">
        <f>_xlfn.IFNA(INDEX('R1 XCO OHal'!$W$2:$W$200,MATCH(Men[[#This Row],[Rider]],'R1 XCO OHal'!$D$2:$D$200,0)),"")</f>
        <v>189</v>
      </c>
      <c r="C86" s="62"/>
      <c r="D86" s="62"/>
      <c r="E86" s="62"/>
      <c r="F86" s="62"/>
      <c r="G86" s="62"/>
      <c r="H86" s="62"/>
      <c r="I86" s="62">
        <f>7-COUNTBLANK(Men[[#This Row],[R1 XCO O''Hal]:[R10 XCM Melrose]])</f>
        <v>1</v>
      </c>
      <c r="J86" s="62" cm="1">
        <f t="array" ref="J86">IF(Men[[#This Row],[Number of Rounds]]&lt;=5,SUM(IF(ISNA(B86:H86),0,B86:H86)),SUM(LARGE(B86:H86,{1,2,3,4,5})))</f>
        <v>189</v>
      </c>
      <c r="K86" s="58" cm="1">
        <f t="array" ref="K86">61-SUM(IF(J86&gt;$J$18:$J$95,1/COUNTIF($J$18:$J$95,$J$18:$J$95)))</f>
        <v>52</v>
      </c>
    </row>
    <row r="87" spans="1:11" ht="15.75" x14ac:dyDescent="0.25">
      <c r="A87" s="55" t="s">
        <v>985</v>
      </c>
      <c r="B87" s="62">
        <f>_xlfn.IFNA(INDEX('R1 XCO OHal'!$W$2:$W$200,MATCH(Men[[#This Row],[Rider]],'R1 XCO OHal'!$D$2:$D$200,0)),"")</f>
        <v>188</v>
      </c>
      <c r="C87" s="62"/>
      <c r="D87" s="62"/>
      <c r="E87" s="62"/>
      <c r="F87" s="62"/>
      <c r="G87" s="62"/>
      <c r="H87" s="62"/>
      <c r="I87" s="62">
        <f>7-COUNTBLANK(Men[[#This Row],[R1 XCO O''Hal]:[R10 XCM Melrose]])</f>
        <v>1</v>
      </c>
      <c r="J87" s="62" cm="1">
        <f t="array" ref="J87">IF(Men[[#This Row],[Number of Rounds]]&lt;=5,SUM(IF(ISNA(B87:H87),0,B87:H87)),SUM(LARGE(B87:H87,{1,2,3,4,5})))</f>
        <v>188</v>
      </c>
      <c r="K87" s="58" cm="1">
        <f t="array" ref="K87">61-SUM(IF(J87&gt;$J$18:$J$95,1/COUNTIF($J$18:$J$95,$J$18:$J$95)))</f>
        <v>53</v>
      </c>
    </row>
    <row r="88" spans="1:11" ht="15.75" x14ac:dyDescent="0.25">
      <c r="A88" s="55" t="s">
        <v>986</v>
      </c>
      <c r="B88" s="62">
        <f>_xlfn.IFNA(INDEX('R1 XCO OHal'!$W$2:$W$200,MATCH(Men[[#This Row],[Rider]],'R1 XCO OHal'!$D$2:$D$200,0)),"")</f>
        <v>184</v>
      </c>
      <c r="C88" s="62"/>
      <c r="D88" s="62"/>
      <c r="E88" s="62"/>
      <c r="F88" s="62"/>
      <c r="G88" s="62"/>
      <c r="H88" s="62"/>
      <c r="I88" s="62">
        <f>7-COUNTBLANK(Men[[#This Row],[R1 XCO O''Hal]:[R10 XCM Melrose]])</f>
        <v>1</v>
      </c>
      <c r="J88" s="62" cm="1">
        <f t="array" ref="J88">IF(Men[[#This Row],[Number of Rounds]]&lt;=5,SUM(IF(ISNA(B88:H88),0,B88:H88)),SUM(LARGE(B88:H88,{1,2,3,4,5})))</f>
        <v>184</v>
      </c>
      <c r="K88" s="58" cm="1">
        <f t="array" ref="K88">61-SUM(IF(J88&gt;$J$18:$J$95,1/COUNTIF($J$18:$J$95,$J$18:$J$95)))</f>
        <v>54</v>
      </c>
    </row>
    <row r="89" spans="1:11" ht="15.75" x14ac:dyDescent="0.25">
      <c r="A89" s="55" t="s">
        <v>1010</v>
      </c>
      <c r="B89" s="62">
        <f>_xlfn.IFNA(INDEX('R1 XCO OHal'!$W$2:$W$200,MATCH(Men[[#This Row],[Rider]],'R1 XCO OHal'!$D$2:$D$200,0)),"")</f>
        <v>182</v>
      </c>
      <c r="C89" s="62"/>
      <c r="D89" s="62"/>
      <c r="E89" s="62"/>
      <c r="F89" s="62"/>
      <c r="G89" s="62"/>
      <c r="H89" s="62"/>
      <c r="I89" s="62">
        <f>7-COUNTBLANK(Men[[#This Row],[R1 XCO O''Hal]:[R10 XCM Melrose]])</f>
        <v>1</v>
      </c>
      <c r="J89" s="62" cm="1">
        <f t="array" ref="J89">IF(Men[[#This Row],[Number of Rounds]]&lt;=5,SUM(IF(ISNA(B89:H89),0,B89:H89)),SUM(LARGE(B89:H89,{1,2,3,4,5})))</f>
        <v>182</v>
      </c>
      <c r="K89" s="58" cm="1">
        <f t="array" ref="K89">61-SUM(IF(J89&gt;$J$18:$J$95,1/COUNTIF($J$18:$J$95,$J$18:$J$95)))</f>
        <v>55</v>
      </c>
    </row>
    <row r="90" spans="1:11" ht="15.75" x14ac:dyDescent="0.25">
      <c r="A90" s="55" t="s">
        <v>1011</v>
      </c>
      <c r="B90" s="62">
        <f>_xlfn.IFNA(INDEX('R1 XCO OHal'!$W$2:$W$200,MATCH(Men[[#This Row],[Rider]],'R1 XCO OHal'!$D$2:$D$200,0)),"")</f>
        <v>175</v>
      </c>
      <c r="C90" s="62"/>
      <c r="D90" s="62"/>
      <c r="E90" s="62"/>
      <c r="F90" s="62"/>
      <c r="G90" s="62"/>
      <c r="H90" s="62"/>
      <c r="I90" s="62">
        <f>7-COUNTBLANK(Men[[#This Row],[R1 XCO O''Hal]:[R10 XCM Melrose]])</f>
        <v>1</v>
      </c>
      <c r="J90" s="62" cm="1">
        <f t="array" ref="J90">IF(Men[[#This Row],[Number of Rounds]]&lt;=5,SUM(IF(ISNA(B90:H90),0,B90:H90)),SUM(LARGE(B90:H90,{1,2,3,4,5})))</f>
        <v>175</v>
      </c>
      <c r="K90" s="58" cm="1">
        <f t="array" ref="K90">61-SUM(IF(J90&gt;$J$18:$J$95,1/COUNTIF($J$18:$J$95,$J$18:$J$95)))</f>
        <v>56</v>
      </c>
    </row>
    <row r="91" spans="1:11" ht="15.75" x14ac:dyDescent="0.25">
      <c r="A91" s="55" t="s">
        <v>1012</v>
      </c>
      <c r="B91" s="62">
        <f>_xlfn.IFNA(INDEX('R1 XCO OHal'!$W$2:$W$200,MATCH(Men[[#This Row],[Rider]],'R1 XCO OHal'!$D$2:$D$200,0)),"")</f>
        <v>171.5</v>
      </c>
      <c r="C91" s="62"/>
      <c r="D91" s="62"/>
      <c r="E91" s="62"/>
      <c r="F91" s="62"/>
      <c r="G91" s="62"/>
      <c r="H91" s="62"/>
      <c r="I91" s="62">
        <f>7-COUNTBLANK(Men[[#This Row],[R1 XCO O''Hal]:[R10 XCM Melrose]])</f>
        <v>1</v>
      </c>
      <c r="J91" s="62" cm="1">
        <f t="array" ref="J91">IF(Men[[#This Row],[Number of Rounds]]&lt;=5,SUM(IF(ISNA(B91:H91),0,B91:H91)),SUM(LARGE(B91:H91,{1,2,3,4,5})))</f>
        <v>171.5</v>
      </c>
      <c r="K91" s="58" cm="1">
        <f t="array" ref="K91">61-SUM(IF(J91&gt;$J$18:$J$95,1/COUNTIF($J$18:$J$95,$J$18:$J$95)))</f>
        <v>57</v>
      </c>
    </row>
    <row r="92" spans="1:11" ht="15.75" x14ac:dyDescent="0.25">
      <c r="A92" s="55" t="s">
        <v>1013</v>
      </c>
      <c r="B92" s="62">
        <f>_xlfn.IFNA(INDEX('R1 XCO OHal'!$W$2:$W$200,MATCH(Men[[#This Row],[Rider]],'R1 XCO OHal'!$D$2:$D$200,0)),"")</f>
        <v>168</v>
      </c>
      <c r="C92" s="62"/>
      <c r="D92" s="62"/>
      <c r="E92" s="62"/>
      <c r="F92" s="62"/>
      <c r="G92" s="62"/>
      <c r="H92" s="62"/>
      <c r="I92" s="62">
        <f>7-COUNTBLANK(Men[[#This Row],[R1 XCO O''Hal]:[R10 XCM Melrose]])</f>
        <v>1</v>
      </c>
      <c r="J92" s="62" cm="1">
        <f t="array" ref="J92">IF(Men[[#This Row],[Number of Rounds]]&lt;=5,SUM(IF(ISNA(B92:H92),0,B92:H92)),SUM(LARGE(B92:H92,{1,2,3,4,5})))</f>
        <v>168</v>
      </c>
      <c r="K92" s="58" cm="1">
        <f t="array" ref="K92">61-SUM(IF(J92&gt;$J$18:$J$95,1/COUNTIF($J$18:$J$95,$J$18:$J$95)))</f>
        <v>58</v>
      </c>
    </row>
    <row r="93" spans="1:11" ht="15.75" x14ac:dyDescent="0.25">
      <c r="A93" s="55" t="s">
        <v>1014</v>
      </c>
      <c r="B93" s="62">
        <f>_xlfn.IFNA(INDEX('R1 XCO OHal'!$W$2:$W$200,MATCH(Men[[#This Row],[Rider]],'R1 XCO OHal'!$D$2:$D$200,0)),"")</f>
        <v>164.5</v>
      </c>
      <c r="C93" s="62"/>
      <c r="D93" s="62"/>
      <c r="E93" s="62"/>
      <c r="F93" s="62"/>
      <c r="G93" s="62"/>
      <c r="H93" s="62"/>
      <c r="I93" s="62">
        <f>7-COUNTBLANK(Men[[#This Row],[R1 XCO O''Hal]:[R10 XCM Melrose]])</f>
        <v>1</v>
      </c>
      <c r="J93" s="62" cm="1">
        <f t="array" ref="J93">IF(Men[[#This Row],[Number of Rounds]]&lt;=5,SUM(IF(ISNA(B93:H93),0,B93:H93)),SUM(LARGE(B93:H93,{1,2,3,4,5})))</f>
        <v>164.5</v>
      </c>
      <c r="K93" s="58" cm="1">
        <f t="array" ref="K93">61-SUM(IF(J93&gt;$J$18:$J$95,1/COUNTIF($J$18:$J$95,$J$18:$J$95)))</f>
        <v>59</v>
      </c>
    </row>
    <row r="94" spans="1:11" ht="15.75" x14ac:dyDescent="0.25">
      <c r="A94" s="55" t="s">
        <v>1015</v>
      </c>
      <c r="B94" s="62">
        <f>_xlfn.IFNA(INDEX('R1 XCO OHal'!$W$2:$W$200,MATCH(Men[[#This Row],[Rider]],'R1 XCO OHal'!$D$2:$D$200,0)),"")</f>
        <v>161</v>
      </c>
      <c r="C94" s="62"/>
      <c r="D94" s="62"/>
      <c r="E94" s="62"/>
      <c r="F94" s="62"/>
      <c r="G94" s="62"/>
      <c r="H94" s="62"/>
      <c r="I94" s="62">
        <f>7-COUNTBLANK(Men[[#This Row],[R1 XCO O''Hal]:[R10 XCM Melrose]])</f>
        <v>1</v>
      </c>
      <c r="J94" s="62" cm="1">
        <f t="array" ref="J94">IF(Men[[#This Row],[Number of Rounds]]&lt;=5,SUM(IF(ISNA(B94:H94),0,B94:H94)),SUM(LARGE(B94:H94,{1,2,3,4,5})))</f>
        <v>161</v>
      </c>
      <c r="K94" s="58" cm="1">
        <f t="array" ref="K94">61-SUM(IF(J94&gt;$J$18:$J$95,1/COUNTIF($J$18:$J$95,$J$18:$J$95)))</f>
        <v>60</v>
      </c>
    </row>
    <row r="95" spans="1:11" ht="16.5" thickBot="1" x14ac:dyDescent="0.3">
      <c r="A95" s="59" t="s">
        <v>1016</v>
      </c>
      <c r="B95" s="105">
        <f>_xlfn.IFNA(INDEX('R1 XCO OHal'!$W$2:$W$200,MATCH(Men[[#This Row],[Rider]],'R1 XCO OHal'!$D$2:$D$200,0)),"")</f>
        <v>157.5</v>
      </c>
      <c r="C95" s="105"/>
      <c r="D95" s="105"/>
      <c r="E95" s="105"/>
      <c r="F95" s="105"/>
      <c r="G95" s="105"/>
      <c r="H95" s="105"/>
      <c r="I95" s="105">
        <f>7-COUNTBLANK(Men[[#This Row],[R1 XCO O''Hal]:[R10 XCM Melrose]])</f>
        <v>1</v>
      </c>
      <c r="J95" s="105" cm="1">
        <f t="array" ref="J95">IF(Men[[#This Row],[Number of Rounds]]&lt;=5,SUM(IF(ISNA(B95:H95),0,B95:H95)),SUM(LARGE(B95:H95,{1,2,3,4,5})))</f>
        <v>157.5</v>
      </c>
      <c r="K95" s="61" cm="1">
        <f t="array" ref="K95">61-SUM(IF(J95&gt;$J$18:$J$95,1/COUNTIF($J$18:$J$95,$J$18:$J$95)))</f>
        <v>61</v>
      </c>
    </row>
  </sheetData>
  <mergeCells count="4">
    <mergeCell ref="AK16:AU16"/>
    <mergeCell ref="A16:K16"/>
    <mergeCell ref="M16:W16"/>
    <mergeCell ref="Y16:AI16"/>
  </mergeCells>
  <phoneticPr fontId="9" type="noConversion"/>
  <hyperlinks>
    <hyperlink ref="D15" r:id="rId1" xr:uid="{AE02B36A-D5DB-46F1-94E1-19FBD6DA3978}"/>
    <hyperlink ref="O15" r:id="rId2" xr:uid="{7F07B783-24E5-4B51-9F63-F8700D7C8642}"/>
    <hyperlink ref="AB15" r:id="rId3" xr:uid="{8151AA95-A05D-4CDD-8475-5DF0493A2D70}"/>
  </hyperlinks>
  <pageMargins left="0.7" right="0.7" top="0.75" bottom="0.75" header="0.3" footer="0.3"/>
  <pageSetup paperSize="9" orientation="portrait" horizontalDpi="300" verticalDpi="0" r:id="rId4"/>
  <drawing r:id="rId5"/>
  <tableParts count="4"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A00E-D865-4E0F-9334-86DD0C284E9F}">
  <dimension ref="A1:W145"/>
  <sheetViews>
    <sheetView topLeftCell="A97" workbookViewId="0">
      <selection activeCell="D126" sqref="D126"/>
    </sheetView>
  </sheetViews>
  <sheetFormatPr defaultRowHeight="15" x14ac:dyDescent="0.25"/>
  <cols>
    <col min="1" max="1" width="15.85546875" customWidth="1"/>
    <col min="2" max="2" width="15.85546875" style="1" customWidth="1"/>
    <col min="3" max="3" width="5.42578125" bestFit="1" customWidth="1"/>
    <col min="4" max="4" width="20.28515625" style="1" customWidth="1"/>
    <col min="5" max="5" width="6.42578125" bestFit="1" customWidth="1"/>
    <col min="6" max="6" width="11" style="1" bestFit="1" customWidth="1"/>
    <col min="7" max="7" width="8.7109375" style="1" bestFit="1" customWidth="1"/>
    <col min="8" max="10" width="7.7109375" style="1" bestFit="1" customWidth="1"/>
    <col min="11" max="11" width="0" hidden="1" customWidth="1"/>
    <col min="12" max="20" width="12.5703125" style="38" hidden="1" customWidth="1"/>
    <col min="21" max="21" width="15.28515625" style="38" hidden="1" customWidth="1"/>
    <col min="22" max="22" width="14.28515625" bestFit="1" customWidth="1"/>
  </cols>
  <sheetData>
    <row r="1" spans="1:23" s="1" customFormat="1" x14ac:dyDescent="0.25">
      <c r="A1" s="1" t="s">
        <v>568</v>
      </c>
      <c r="C1" s="1" t="s">
        <v>569</v>
      </c>
      <c r="D1" s="1" t="s">
        <v>561</v>
      </c>
      <c r="E1" s="1" t="s">
        <v>35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36" t="s">
        <v>35</v>
      </c>
      <c r="L1" s="37" t="s">
        <v>36</v>
      </c>
      <c r="M1" s="37" t="s">
        <v>37</v>
      </c>
      <c r="N1" s="37" t="s">
        <v>38</v>
      </c>
      <c r="O1" s="37" t="s">
        <v>39</v>
      </c>
      <c r="P1" s="37" t="s">
        <v>40</v>
      </c>
      <c r="Q1" s="37" t="s">
        <v>41</v>
      </c>
      <c r="R1" s="37" t="s">
        <v>42</v>
      </c>
      <c r="S1" s="37" t="s">
        <v>43</v>
      </c>
      <c r="T1" s="37" t="s">
        <v>44</v>
      </c>
      <c r="U1" s="37" t="s">
        <v>33</v>
      </c>
      <c r="V1" s="39" t="s">
        <v>34</v>
      </c>
      <c r="W1" s="37" t="s">
        <v>18</v>
      </c>
    </row>
    <row r="2" spans="1:23" x14ac:dyDescent="0.25">
      <c r="A2" s="73">
        <v>1</v>
      </c>
      <c r="B2" s="73" t="s">
        <v>96</v>
      </c>
      <c r="C2" s="1">
        <v>6</v>
      </c>
      <c r="D2" s="73" t="s">
        <v>945</v>
      </c>
      <c r="E2" s="1">
        <v>6</v>
      </c>
      <c r="F2" s="74">
        <v>5.2008449074074072E-2</v>
      </c>
      <c r="G2" s="73" t="s">
        <v>575</v>
      </c>
      <c r="H2" s="73" t="s">
        <v>576</v>
      </c>
      <c r="I2" s="73" t="s">
        <v>577</v>
      </c>
      <c r="J2" s="73" t="s">
        <v>578</v>
      </c>
      <c r="K2" s="36">
        <v>4</v>
      </c>
      <c r="L2" s="37" t="s">
        <v>49</v>
      </c>
      <c r="M2" s="37" t="s">
        <v>50</v>
      </c>
      <c r="N2" s="37" t="s">
        <v>51</v>
      </c>
      <c r="O2" s="37" t="s">
        <v>52</v>
      </c>
      <c r="P2" s="37" t="s">
        <v>45</v>
      </c>
      <c r="Q2" s="37" t="s">
        <v>45</v>
      </c>
      <c r="R2" s="37" t="s">
        <v>45</v>
      </c>
      <c r="S2" s="37" t="s">
        <v>45</v>
      </c>
      <c r="T2" s="37" t="s">
        <v>45</v>
      </c>
      <c r="U2" s="37" t="s">
        <v>53</v>
      </c>
      <c r="V2" s="1" t="s">
        <v>562</v>
      </c>
      <c r="W2" s="1">
        <f>VLOOKUP(A2,'Points Table'!A$3:J$43,IF('R1 XCO OHal'!V2="A Grade / Juniors",4,IF('R1 XCO OHal'!V2="B Grade",6,IF('R1 XCO OHal'!V2="C Grade",8,10))))</f>
        <v>500</v>
      </c>
    </row>
    <row r="3" spans="1:23" x14ac:dyDescent="0.25">
      <c r="A3" s="73">
        <v>2</v>
      </c>
      <c r="B3" s="73" t="s">
        <v>96</v>
      </c>
      <c r="C3" s="1">
        <v>14</v>
      </c>
      <c r="D3" s="73" t="s">
        <v>946</v>
      </c>
      <c r="E3" s="1">
        <v>6</v>
      </c>
      <c r="F3" s="74">
        <v>5.3586805555555554E-2</v>
      </c>
      <c r="G3" s="73" t="s">
        <v>579</v>
      </c>
      <c r="H3" s="73" t="s">
        <v>580</v>
      </c>
      <c r="I3" s="73" t="s">
        <v>581</v>
      </c>
      <c r="J3" s="73" t="s">
        <v>582</v>
      </c>
      <c r="K3" s="36">
        <v>7</v>
      </c>
      <c r="L3" s="37" t="s">
        <v>55</v>
      </c>
      <c r="M3" s="37" t="s">
        <v>56</v>
      </c>
      <c r="N3" s="37" t="s">
        <v>57</v>
      </c>
      <c r="O3" s="37" t="s">
        <v>58</v>
      </c>
      <c r="P3" s="37" t="s">
        <v>59</v>
      </c>
      <c r="Q3" s="37" t="s">
        <v>60</v>
      </c>
      <c r="R3" s="37" t="s">
        <v>61</v>
      </c>
      <c r="S3" s="37" t="s">
        <v>45</v>
      </c>
      <c r="T3" s="37" t="s">
        <v>45</v>
      </c>
      <c r="U3" s="37" t="s">
        <v>62</v>
      </c>
      <c r="V3" s="1" t="s">
        <v>562</v>
      </c>
      <c r="W3" s="1">
        <f>VLOOKUP(A3,'Points Table'!A$3:J$43,IF('R1 XCO OHal'!V3="A Grade / Juniors",4,IF('R1 XCO OHal'!V3="B Grade",6,IF('R1 XCO OHal'!V3="C Grade",8,10))))</f>
        <v>450</v>
      </c>
    </row>
    <row r="4" spans="1:23" x14ac:dyDescent="0.25">
      <c r="A4" s="73">
        <v>3</v>
      </c>
      <c r="B4" s="73" t="s">
        <v>96</v>
      </c>
      <c r="C4" s="1">
        <v>11</v>
      </c>
      <c r="D4" s="73" t="s">
        <v>947</v>
      </c>
      <c r="E4" s="1">
        <v>6</v>
      </c>
      <c r="F4" s="74">
        <v>5.5141666666666665E-2</v>
      </c>
      <c r="G4" s="73" t="s">
        <v>583</v>
      </c>
      <c r="H4" s="73" t="s">
        <v>584</v>
      </c>
      <c r="I4" s="73" t="s">
        <v>585</v>
      </c>
      <c r="J4" s="73" t="s">
        <v>586</v>
      </c>
      <c r="K4" s="36">
        <v>5</v>
      </c>
      <c r="L4" s="37" t="s">
        <v>54</v>
      </c>
      <c r="M4" s="37" t="s">
        <v>63</v>
      </c>
      <c r="N4" s="37" t="s">
        <v>64</v>
      </c>
      <c r="O4" s="37" t="s">
        <v>65</v>
      </c>
      <c r="P4" s="37" t="s">
        <v>66</v>
      </c>
      <c r="Q4" s="37" t="s">
        <v>45</v>
      </c>
      <c r="R4" s="37" t="s">
        <v>45</v>
      </c>
      <c r="S4" s="37" t="s">
        <v>45</v>
      </c>
      <c r="T4" s="37" t="s">
        <v>45</v>
      </c>
      <c r="U4" s="37" t="s">
        <v>67</v>
      </c>
      <c r="V4" s="1" t="s">
        <v>562</v>
      </c>
      <c r="W4" s="1">
        <f>VLOOKUP(A4,'Points Table'!A$3:J$43,IF('R1 XCO OHal'!V4="A Grade / Juniors",4,IF('R1 XCO OHal'!V4="B Grade",6,IF('R1 XCO OHal'!V4="C Grade",8,10))))</f>
        <v>420</v>
      </c>
    </row>
    <row r="5" spans="1:23" x14ac:dyDescent="0.25">
      <c r="A5" s="73">
        <v>4</v>
      </c>
      <c r="B5" s="73" t="s">
        <v>96</v>
      </c>
      <c r="C5" s="1">
        <v>15</v>
      </c>
      <c r="D5" s="73" t="s">
        <v>948</v>
      </c>
      <c r="E5" s="1">
        <v>6</v>
      </c>
      <c r="F5" s="74">
        <v>5.7458796296296299E-2</v>
      </c>
      <c r="G5" s="73" t="s">
        <v>587</v>
      </c>
      <c r="H5" s="73" t="s">
        <v>588</v>
      </c>
      <c r="I5" s="73" t="s">
        <v>589</v>
      </c>
      <c r="J5" s="73" t="s">
        <v>590</v>
      </c>
      <c r="K5" s="36">
        <v>2</v>
      </c>
      <c r="L5" s="37" t="s">
        <v>68</v>
      </c>
      <c r="M5" s="37" t="s">
        <v>69</v>
      </c>
      <c r="N5" s="37" t="s">
        <v>45</v>
      </c>
      <c r="O5" s="37" t="s">
        <v>45</v>
      </c>
      <c r="P5" s="37" t="s">
        <v>45</v>
      </c>
      <c r="Q5" s="37" t="s">
        <v>45</v>
      </c>
      <c r="R5" s="37" t="s">
        <v>45</v>
      </c>
      <c r="S5" s="37" t="s">
        <v>45</v>
      </c>
      <c r="T5" s="37" t="s">
        <v>45</v>
      </c>
      <c r="U5" s="37" t="s">
        <v>70</v>
      </c>
      <c r="V5" s="1" t="s">
        <v>562</v>
      </c>
      <c r="W5" s="1">
        <f>VLOOKUP(A5,'Points Table'!A$3:J$43,IF('R1 XCO OHal'!V5="A Grade / Juniors",4,IF('R1 XCO OHal'!V5="B Grade",6,IF('R1 XCO OHal'!V5="C Grade",8,10))))</f>
        <v>400</v>
      </c>
    </row>
    <row r="6" spans="1:23" x14ac:dyDescent="0.25">
      <c r="A6" s="73">
        <v>5</v>
      </c>
      <c r="B6" s="73" t="s">
        <v>96</v>
      </c>
      <c r="C6" s="1">
        <v>3</v>
      </c>
      <c r="D6" s="73" t="s">
        <v>949</v>
      </c>
      <c r="E6" s="1">
        <v>6</v>
      </c>
      <c r="F6" s="74">
        <v>5.7638888888888892E-2</v>
      </c>
      <c r="G6" s="73" t="s">
        <v>591</v>
      </c>
      <c r="H6" s="73" t="s">
        <v>592</v>
      </c>
      <c r="I6" s="73" t="s">
        <v>593</v>
      </c>
      <c r="J6" s="73" t="s">
        <v>594</v>
      </c>
      <c r="K6" s="36">
        <v>4</v>
      </c>
      <c r="L6" s="37" t="s">
        <v>71</v>
      </c>
      <c r="M6" s="37" t="s">
        <v>72</v>
      </c>
      <c r="N6" s="37" t="s">
        <v>73</v>
      </c>
      <c r="O6" s="37" t="s">
        <v>74</v>
      </c>
      <c r="P6" s="37" t="s">
        <v>45</v>
      </c>
      <c r="Q6" s="37" t="s">
        <v>45</v>
      </c>
      <c r="R6" s="37" t="s">
        <v>45</v>
      </c>
      <c r="S6" s="37" t="s">
        <v>45</v>
      </c>
      <c r="T6" s="37" t="s">
        <v>45</v>
      </c>
      <c r="U6" s="37" t="s">
        <v>75</v>
      </c>
      <c r="V6" s="1" t="s">
        <v>562</v>
      </c>
      <c r="W6" s="1">
        <f>VLOOKUP(A6,'Points Table'!A$3:J$43,IF('R1 XCO OHal'!V6="A Grade / Juniors",4,IF('R1 XCO OHal'!V6="B Grade",6,IF('R1 XCO OHal'!V6="C Grade",8,10))))</f>
        <v>390</v>
      </c>
    </row>
    <row r="7" spans="1:23" x14ac:dyDescent="0.25">
      <c r="A7" s="73">
        <v>6</v>
      </c>
      <c r="B7" s="73" t="s">
        <v>96</v>
      </c>
      <c r="C7" s="1">
        <v>13</v>
      </c>
      <c r="D7" s="73" t="s">
        <v>950</v>
      </c>
      <c r="E7" s="1">
        <v>6</v>
      </c>
      <c r="F7" s="74">
        <v>5.7849305555555557E-2</v>
      </c>
      <c r="G7" s="73" t="s">
        <v>595</v>
      </c>
      <c r="H7" s="73" t="s">
        <v>596</v>
      </c>
      <c r="I7" s="73" t="s">
        <v>597</v>
      </c>
      <c r="J7" s="73" t="s">
        <v>598</v>
      </c>
      <c r="K7" s="36">
        <v>3</v>
      </c>
      <c r="L7" s="37" t="s">
        <v>76</v>
      </c>
      <c r="M7" s="37" t="s">
        <v>77</v>
      </c>
      <c r="N7" s="37" t="s">
        <v>78</v>
      </c>
      <c r="O7" s="37" t="s">
        <v>45</v>
      </c>
      <c r="P7" s="37" t="s">
        <v>45</v>
      </c>
      <c r="Q7" s="37" t="s">
        <v>45</v>
      </c>
      <c r="R7" s="37" t="s">
        <v>45</v>
      </c>
      <c r="S7" s="37" t="s">
        <v>45</v>
      </c>
      <c r="T7" s="37" t="s">
        <v>45</v>
      </c>
      <c r="U7" s="37" t="s">
        <v>79</v>
      </c>
      <c r="V7" s="1" t="s">
        <v>562</v>
      </c>
      <c r="W7" s="1">
        <f>VLOOKUP(A7,'Points Table'!A$3:J$43,IF('R1 XCO OHal'!V7="A Grade / Juniors",4,IF('R1 XCO OHal'!V7="B Grade",6,IF('R1 XCO OHal'!V7="C Grade",8,10))))</f>
        <v>380</v>
      </c>
    </row>
    <row r="8" spans="1:23" x14ac:dyDescent="0.25">
      <c r="A8" s="73">
        <v>7</v>
      </c>
      <c r="B8" s="73" t="s">
        <v>96</v>
      </c>
      <c r="C8" s="1">
        <v>1</v>
      </c>
      <c r="D8" s="73" t="s">
        <v>951</v>
      </c>
      <c r="E8" s="1">
        <v>6</v>
      </c>
      <c r="F8" s="74">
        <v>5.7977893518518515E-2</v>
      </c>
      <c r="G8" s="73" t="s">
        <v>599</v>
      </c>
      <c r="H8" s="73" t="s">
        <v>600</v>
      </c>
      <c r="I8" s="73" t="s">
        <v>593</v>
      </c>
      <c r="J8" s="73" t="s">
        <v>601</v>
      </c>
      <c r="K8" s="36">
        <v>3</v>
      </c>
      <c r="L8" s="37" t="s">
        <v>80</v>
      </c>
      <c r="M8" s="37" t="s">
        <v>81</v>
      </c>
      <c r="N8" s="37" t="s">
        <v>82</v>
      </c>
      <c r="O8" s="37" t="s">
        <v>45</v>
      </c>
      <c r="P8" s="37" t="s">
        <v>45</v>
      </c>
      <c r="Q8" s="37" t="s">
        <v>45</v>
      </c>
      <c r="R8" s="37" t="s">
        <v>45</v>
      </c>
      <c r="S8" s="37" t="s">
        <v>45</v>
      </c>
      <c r="T8" s="37" t="s">
        <v>45</v>
      </c>
      <c r="U8" s="37" t="s">
        <v>83</v>
      </c>
      <c r="V8" s="1" t="s">
        <v>562</v>
      </c>
      <c r="W8" s="1">
        <f>VLOOKUP(A8,'Points Table'!A$3:J$43,IF('R1 XCO OHal'!V8="A Grade / Juniors",4,IF('R1 XCO OHal'!V8="B Grade",6,IF('R1 XCO OHal'!V8="C Grade",8,10))))</f>
        <v>370</v>
      </c>
    </row>
    <row r="9" spans="1:23" x14ac:dyDescent="0.25">
      <c r="A9" s="73">
        <v>8</v>
      </c>
      <c r="B9" s="73" t="s">
        <v>96</v>
      </c>
      <c r="C9" s="1">
        <v>2</v>
      </c>
      <c r="D9" s="73" t="s">
        <v>952</v>
      </c>
      <c r="E9" s="1">
        <v>6</v>
      </c>
      <c r="F9" s="74">
        <v>5.8590509259259259E-2</v>
      </c>
      <c r="G9" s="73" t="s">
        <v>602</v>
      </c>
      <c r="H9" s="73" t="s">
        <v>603</v>
      </c>
      <c r="I9" s="73" t="s">
        <v>604</v>
      </c>
      <c r="J9" s="73" t="s">
        <v>605</v>
      </c>
      <c r="K9" s="36">
        <v>3</v>
      </c>
      <c r="L9" s="37" t="s">
        <v>84</v>
      </c>
      <c r="M9" s="37" t="s">
        <v>85</v>
      </c>
      <c r="N9" s="37" t="s">
        <v>86</v>
      </c>
      <c r="O9" s="37" t="s">
        <v>45</v>
      </c>
      <c r="P9" s="37" t="s">
        <v>45</v>
      </c>
      <c r="Q9" s="37" t="s">
        <v>45</v>
      </c>
      <c r="R9" s="37" t="s">
        <v>45</v>
      </c>
      <c r="S9" s="37" t="s">
        <v>45</v>
      </c>
      <c r="T9" s="37" t="s">
        <v>45</v>
      </c>
      <c r="U9" s="37" t="s">
        <v>87</v>
      </c>
      <c r="V9" s="1" t="s">
        <v>562</v>
      </c>
      <c r="W9" s="1">
        <f>VLOOKUP(A9,'Points Table'!A$3:J$43,IF('R1 XCO OHal'!V9="A Grade / Juniors",4,IF('R1 XCO OHal'!V9="B Grade",6,IF('R1 XCO OHal'!V9="C Grade",8,10))))</f>
        <v>360</v>
      </c>
    </row>
    <row r="10" spans="1:23" x14ac:dyDescent="0.25">
      <c r="A10" s="73">
        <v>9</v>
      </c>
      <c r="B10" s="73" t="s">
        <v>96</v>
      </c>
      <c r="C10" s="1">
        <v>7</v>
      </c>
      <c r="D10" s="73" t="s">
        <v>953</v>
      </c>
      <c r="E10" s="1">
        <v>6</v>
      </c>
      <c r="F10" s="74">
        <v>5.9734953703703707E-2</v>
      </c>
      <c r="G10" s="73" t="s">
        <v>606</v>
      </c>
      <c r="H10" s="73" t="s">
        <v>607</v>
      </c>
      <c r="I10" s="73" t="s">
        <v>608</v>
      </c>
      <c r="J10" s="73" t="s">
        <v>609</v>
      </c>
      <c r="K10" s="36">
        <v>3</v>
      </c>
      <c r="L10" s="37" t="s">
        <v>88</v>
      </c>
      <c r="M10" s="37" t="s">
        <v>89</v>
      </c>
      <c r="N10" s="37" t="s">
        <v>90</v>
      </c>
      <c r="O10" s="37" t="s">
        <v>45</v>
      </c>
      <c r="P10" s="37" t="s">
        <v>45</v>
      </c>
      <c r="Q10" s="37" t="s">
        <v>45</v>
      </c>
      <c r="R10" s="37" t="s">
        <v>45</v>
      </c>
      <c r="S10" s="37" t="s">
        <v>45</v>
      </c>
      <c r="T10" s="37" t="s">
        <v>45</v>
      </c>
      <c r="U10" s="37" t="s">
        <v>91</v>
      </c>
      <c r="V10" s="1" t="s">
        <v>562</v>
      </c>
      <c r="W10" s="1">
        <f>VLOOKUP(A10,'Points Table'!A$3:J$43,IF('R1 XCO OHal'!V10="A Grade / Juniors",4,IF('R1 XCO OHal'!V10="B Grade",6,IF('R1 XCO OHal'!V10="C Grade",8,10))))</f>
        <v>350</v>
      </c>
    </row>
    <row r="11" spans="1:23" x14ac:dyDescent="0.25">
      <c r="A11" s="73">
        <v>10</v>
      </c>
      <c r="B11" s="73" t="s">
        <v>96</v>
      </c>
      <c r="C11" s="1">
        <v>9</v>
      </c>
      <c r="D11" s="73" t="s">
        <v>954</v>
      </c>
      <c r="E11" s="1">
        <v>6</v>
      </c>
      <c r="F11" s="74">
        <v>6.1001157407407407E-2</v>
      </c>
      <c r="G11" s="73" t="s">
        <v>610</v>
      </c>
      <c r="H11" s="73" t="s">
        <v>611</v>
      </c>
      <c r="I11" s="73" t="s">
        <v>612</v>
      </c>
      <c r="J11" s="73" t="s">
        <v>613</v>
      </c>
      <c r="K11" s="36">
        <v>3</v>
      </c>
      <c r="L11" s="37" t="s">
        <v>92</v>
      </c>
      <c r="M11" s="37" t="s">
        <v>93</v>
      </c>
      <c r="N11" s="37" t="s">
        <v>94</v>
      </c>
      <c r="O11" s="37" t="s">
        <v>45</v>
      </c>
      <c r="P11" s="37" t="s">
        <v>45</v>
      </c>
      <c r="Q11" s="37" t="s">
        <v>45</v>
      </c>
      <c r="R11" s="37" t="s">
        <v>45</v>
      </c>
      <c r="S11" s="37" t="s">
        <v>45</v>
      </c>
      <c r="T11" s="37" t="s">
        <v>45</v>
      </c>
      <c r="U11" s="37" t="s">
        <v>95</v>
      </c>
      <c r="V11" s="1" t="s">
        <v>562</v>
      </c>
      <c r="W11" s="1">
        <f>VLOOKUP(A11,'Points Table'!A$3:J$43,IF('R1 XCO OHal'!V11="A Grade / Juniors",4,IF('R1 XCO OHal'!V11="B Grade",6,IF('R1 XCO OHal'!V11="C Grade",8,10))))</f>
        <v>340</v>
      </c>
    </row>
    <row r="12" spans="1:23" x14ac:dyDescent="0.25">
      <c r="A12" s="73">
        <v>11</v>
      </c>
      <c r="B12" s="73" t="s">
        <v>96</v>
      </c>
      <c r="C12" s="1">
        <v>5</v>
      </c>
      <c r="D12" s="73" t="s">
        <v>955</v>
      </c>
      <c r="E12" s="1">
        <v>6</v>
      </c>
      <c r="F12" s="74">
        <v>6.1980902777777777E-2</v>
      </c>
      <c r="G12" s="73" t="s">
        <v>614</v>
      </c>
      <c r="H12" s="73" t="s">
        <v>615</v>
      </c>
      <c r="I12" s="73" t="s">
        <v>616</v>
      </c>
      <c r="J12" s="73" t="s">
        <v>617</v>
      </c>
      <c r="K12" s="36">
        <v>8</v>
      </c>
      <c r="L12" s="37" t="s">
        <v>97</v>
      </c>
      <c r="M12" s="37" t="s">
        <v>98</v>
      </c>
      <c r="N12" s="37" t="s">
        <v>99</v>
      </c>
      <c r="O12" s="37" t="s">
        <v>100</v>
      </c>
      <c r="P12" s="37" t="s">
        <v>101</v>
      </c>
      <c r="Q12" s="37" t="s">
        <v>102</v>
      </c>
      <c r="R12" s="37" t="s">
        <v>103</v>
      </c>
      <c r="S12" s="37" t="s">
        <v>104</v>
      </c>
      <c r="T12" s="37" t="s">
        <v>45</v>
      </c>
      <c r="U12" s="37" t="s">
        <v>105</v>
      </c>
      <c r="V12" s="1" t="s">
        <v>562</v>
      </c>
      <c r="W12" s="1">
        <f>VLOOKUP(A12,'Points Table'!A$3:J$43,IF('R1 XCO OHal'!V12="A Grade / Juniors",4,IF('R1 XCO OHal'!V12="B Grade",6,IF('R1 XCO OHal'!V12="C Grade",8,10))))</f>
        <v>330</v>
      </c>
    </row>
    <row r="13" spans="1:23" x14ac:dyDescent="0.25">
      <c r="A13" s="73">
        <v>12</v>
      </c>
      <c r="B13" s="73" t="s">
        <v>96</v>
      </c>
      <c r="C13" s="1">
        <v>8</v>
      </c>
      <c r="D13" s="73" t="s">
        <v>956</v>
      </c>
      <c r="E13" s="1">
        <v>5</v>
      </c>
      <c r="F13" s="74">
        <v>4.9172222222222221E-2</v>
      </c>
      <c r="G13" s="73" t="s">
        <v>618</v>
      </c>
      <c r="H13" s="73" t="s">
        <v>600</v>
      </c>
      <c r="I13" s="73" t="s">
        <v>619</v>
      </c>
      <c r="J13" s="73" t="s">
        <v>611</v>
      </c>
      <c r="K13" s="36">
        <v>8</v>
      </c>
      <c r="L13" s="37" t="s">
        <v>106</v>
      </c>
      <c r="M13" s="37" t="s">
        <v>107</v>
      </c>
      <c r="N13" s="37" t="s">
        <v>108</v>
      </c>
      <c r="O13" s="37" t="s">
        <v>109</v>
      </c>
      <c r="P13" s="37" t="s">
        <v>110</v>
      </c>
      <c r="Q13" s="37" t="s">
        <v>111</v>
      </c>
      <c r="R13" s="37" t="s">
        <v>112</v>
      </c>
      <c r="S13" s="37" t="s">
        <v>113</v>
      </c>
      <c r="T13" s="37" t="s">
        <v>45</v>
      </c>
      <c r="U13" s="37" t="s">
        <v>114</v>
      </c>
      <c r="V13" s="1" t="s">
        <v>562</v>
      </c>
      <c r="W13" s="1">
        <f>VLOOKUP(A13,'Points Table'!A$3:J$43,IF('R1 XCO OHal'!V13="A Grade / Juniors",4,IF('R1 XCO OHal'!V13="B Grade",6,IF('R1 XCO OHal'!V13="C Grade",8,10))))</f>
        <v>320</v>
      </c>
    </row>
    <row r="14" spans="1:23" x14ac:dyDescent="0.25">
      <c r="A14" s="73">
        <v>13</v>
      </c>
      <c r="B14" s="73" t="s">
        <v>96</v>
      </c>
      <c r="C14" s="1">
        <v>4</v>
      </c>
      <c r="D14" s="73" t="s">
        <v>957</v>
      </c>
      <c r="E14" s="1">
        <v>4</v>
      </c>
      <c r="F14" s="74">
        <v>4.7273148148148147E-2</v>
      </c>
      <c r="G14" s="73" t="s">
        <v>618</v>
      </c>
      <c r="H14" s="73" t="s">
        <v>620</v>
      </c>
      <c r="I14" s="73" t="s">
        <v>621</v>
      </c>
      <c r="J14" s="73" t="s">
        <v>622</v>
      </c>
      <c r="K14" s="36">
        <v>7</v>
      </c>
      <c r="L14" s="37" t="s">
        <v>115</v>
      </c>
      <c r="M14" s="37" t="s">
        <v>116</v>
      </c>
      <c r="N14" s="37" t="s">
        <v>117</v>
      </c>
      <c r="O14" s="37" t="s">
        <v>118</v>
      </c>
      <c r="P14" s="37" t="s">
        <v>119</v>
      </c>
      <c r="Q14" s="37" t="s">
        <v>120</v>
      </c>
      <c r="R14" s="37" t="s">
        <v>121</v>
      </c>
      <c r="S14" s="37" t="s">
        <v>45</v>
      </c>
      <c r="T14" s="37" t="s">
        <v>45</v>
      </c>
      <c r="U14" s="37" t="s">
        <v>122</v>
      </c>
      <c r="V14" s="1" t="s">
        <v>562</v>
      </c>
      <c r="W14" s="1">
        <f>VLOOKUP(A14,'Points Table'!A$3:J$43,IF('R1 XCO OHal'!V14="A Grade / Juniors",4,IF('R1 XCO OHal'!V14="B Grade",6,IF('R1 XCO OHal'!V14="C Grade",8,10))))</f>
        <v>310</v>
      </c>
    </row>
    <row r="15" spans="1:23" x14ac:dyDescent="0.25">
      <c r="A15" s="73">
        <v>14</v>
      </c>
      <c r="B15" s="73" t="s">
        <v>96</v>
      </c>
      <c r="C15" s="1">
        <v>10</v>
      </c>
      <c r="D15" s="73" t="s">
        <v>958</v>
      </c>
      <c r="E15" s="1">
        <v>2</v>
      </c>
      <c r="F15" s="74">
        <v>1.9217592592592592E-2</v>
      </c>
      <c r="G15" s="73" t="s">
        <v>618</v>
      </c>
      <c r="H15" s="73" t="s">
        <v>623</v>
      </c>
      <c r="I15" s="73" t="s">
        <v>624</v>
      </c>
      <c r="J15" s="73" t="s">
        <v>594</v>
      </c>
      <c r="K15" s="36">
        <v>7</v>
      </c>
      <c r="L15" s="37" t="s">
        <v>123</v>
      </c>
      <c r="M15" s="37" t="s">
        <v>124</v>
      </c>
      <c r="N15" s="37" t="s">
        <v>125</v>
      </c>
      <c r="O15" s="37" t="s">
        <v>126</v>
      </c>
      <c r="P15" s="37" t="s">
        <v>127</v>
      </c>
      <c r="Q15" s="37" t="s">
        <v>128</v>
      </c>
      <c r="R15" s="37" t="s">
        <v>129</v>
      </c>
      <c r="S15" s="37" t="s">
        <v>45</v>
      </c>
      <c r="T15" s="37" t="s">
        <v>45</v>
      </c>
      <c r="U15" s="37" t="s">
        <v>130</v>
      </c>
      <c r="V15" s="1" t="s">
        <v>562</v>
      </c>
      <c r="W15" s="1">
        <f>VLOOKUP(A15,'Points Table'!A$3:J$43,IF('R1 XCO OHal'!V15="A Grade / Juniors",4,IF('R1 XCO OHal'!V15="B Grade",6,IF('R1 XCO OHal'!V15="C Grade",8,10))))</f>
        <v>300</v>
      </c>
    </row>
    <row r="16" spans="1:23" x14ac:dyDescent="0.25">
      <c r="A16" s="73">
        <v>15</v>
      </c>
      <c r="B16" s="73" t="s">
        <v>96</v>
      </c>
      <c r="C16" s="1">
        <v>12</v>
      </c>
      <c r="D16" s="73" t="s">
        <v>959</v>
      </c>
      <c r="E16" s="1">
        <v>0</v>
      </c>
      <c r="F16" s="74"/>
      <c r="G16" s="73"/>
      <c r="H16" s="73"/>
      <c r="I16" s="73"/>
      <c r="J16" s="73"/>
      <c r="K16" s="36">
        <v>7</v>
      </c>
      <c r="L16" s="37" t="s">
        <v>131</v>
      </c>
      <c r="M16" s="37" t="s">
        <v>132</v>
      </c>
      <c r="N16" s="37" t="s">
        <v>133</v>
      </c>
      <c r="O16" s="37" t="s">
        <v>134</v>
      </c>
      <c r="P16" s="37" t="s">
        <v>135</v>
      </c>
      <c r="Q16" s="37" t="s">
        <v>136</v>
      </c>
      <c r="R16" s="37" t="s">
        <v>137</v>
      </c>
      <c r="S16" s="37" t="s">
        <v>45</v>
      </c>
      <c r="T16" s="37" t="s">
        <v>45</v>
      </c>
      <c r="U16" s="37" t="s">
        <v>138</v>
      </c>
      <c r="V16" s="1" t="s">
        <v>562</v>
      </c>
      <c r="W16" s="1">
        <f>VLOOKUP(A16,'Points Table'!A$3:J$43,IF('R1 XCO OHal'!V16="A Grade / Juniors",4,IF('R1 XCO OHal'!V16="B Grade",6,IF('R1 XCO OHal'!V16="C Grade",8,10))))</f>
        <v>290</v>
      </c>
    </row>
    <row r="17" spans="1:23" x14ac:dyDescent="0.25">
      <c r="A17" s="73">
        <v>1</v>
      </c>
      <c r="B17" s="73" t="s">
        <v>515</v>
      </c>
      <c r="C17" s="1">
        <v>35</v>
      </c>
      <c r="D17" s="73" t="s">
        <v>960</v>
      </c>
      <c r="E17" s="1">
        <v>5</v>
      </c>
      <c r="F17" s="74">
        <v>5.3647569444444446E-2</v>
      </c>
      <c r="G17" s="73" t="s">
        <v>575</v>
      </c>
      <c r="H17" s="73" t="s">
        <v>625</v>
      </c>
      <c r="I17" s="73" t="s">
        <v>626</v>
      </c>
      <c r="J17" s="73" t="s">
        <v>627</v>
      </c>
      <c r="K17" s="36">
        <v>7</v>
      </c>
      <c r="L17" s="37" t="s">
        <v>139</v>
      </c>
      <c r="M17" s="37" t="s">
        <v>140</v>
      </c>
      <c r="N17" s="37" t="s">
        <v>141</v>
      </c>
      <c r="O17" s="37" t="s">
        <v>142</v>
      </c>
      <c r="P17" s="37" t="s">
        <v>143</v>
      </c>
      <c r="Q17" s="37" t="s">
        <v>144</v>
      </c>
      <c r="R17" s="37" t="s">
        <v>145</v>
      </c>
      <c r="S17" s="37" t="s">
        <v>45</v>
      </c>
      <c r="T17" s="37" t="s">
        <v>45</v>
      </c>
      <c r="U17" s="37" t="s">
        <v>146</v>
      </c>
      <c r="V17" s="1" t="s">
        <v>562</v>
      </c>
      <c r="W17" s="1">
        <f>VLOOKUP(A17,'Points Table'!A$3:J$43,IF('R1 XCO OHal'!V17="A Grade / Juniors",4,IF('R1 XCO OHal'!V17="B Grade",6,IF('R1 XCO OHal'!V17="C Grade",8,10))))</f>
        <v>500</v>
      </c>
    </row>
    <row r="18" spans="1:23" x14ac:dyDescent="0.25">
      <c r="A18" s="73">
        <v>2</v>
      </c>
      <c r="B18" s="73" t="s">
        <v>515</v>
      </c>
      <c r="C18" s="1">
        <v>31</v>
      </c>
      <c r="D18" s="73" t="s">
        <v>961</v>
      </c>
      <c r="E18" s="1">
        <v>5</v>
      </c>
      <c r="F18" s="74">
        <v>5.4283564814814812E-2</v>
      </c>
      <c r="G18" s="73" t="s">
        <v>628</v>
      </c>
      <c r="H18" s="73" t="s">
        <v>629</v>
      </c>
      <c r="I18" s="73" t="s">
        <v>630</v>
      </c>
      <c r="J18" s="73" t="s">
        <v>631</v>
      </c>
      <c r="K18" s="36">
        <v>7</v>
      </c>
      <c r="L18" s="37" t="s">
        <v>147</v>
      </c>
      <c r="M18" s="37" t="s">
        <v>148</v>
      </c>
      <c r="N18" s="37" t="s">
        <v>149</v>
      </c>
      <c r="O18" s="37" t="s">
        <v>150</v>
      </c>
      <c r="P18" s="37" t="s">
        <v>151</v>
      </c>
      <c r="Q18" s="37" t="s">
        <v>152</v>
      </c>
      <c r="R18" s="37" t="s">
        <v>153</v>
      </c>
      <c r="S18" s="37" t="s">
        <v>45</v>
      </c>
      <c r="T18" s="37" t="s">
        <v>45</v>
      </c>
      <c r="U18" s="37" t="s">
        <v>154</v>
      </c>
      <c r="V18" s="1" t="s">
        <v>562</v>
      </c>
      <c r="W18" s="1">
        <f>VLOOKUP(A18,'Points Table'!A$3:J$43,IF('R1 XCO OHal'!V18="A Grade / Juniors",4,IF('R1 XCO OHal'!V18="B Grade",6,IF('R1 XCO OHal'!V18="C Grade",8,10))))</f>
        <v>450</v>
      </c>
    </row>
    <row r="19" spans="1:23" x14ac:dyDescent="0.25">
      <c r="A19" s="73">
        <v>3</v>
      </c>
      <c r="B19" s="73" t="s">
        <v>515</v>
      </c>
      <c r="C19" s="1">
        <v>32</v>
      </c>
      <c r="D19" s="73" t="s">
        <v>962</v>
      </c>
      <c r="E19" s="1">
        <v>5</v>
      </c>
      <c r="F19" s="74">
        <v>5.6163425925925929E-2</v>
      </c>
      <c r="G19" s="73" t="s">
        <v>632</v>
      </c>
      <c r="H19" s="73" t="s">
        <v>612</v>
      </c>
      <c r="I19" s="73" t="s">
        <v>633</v>
      </c>
      <c r="J19" s="73" t="s">
        <v>634</v>
      </c>
      <c r="K19" s="36">
        <v>6</v>
      </c>
      <c r="L19" s="37" t="s">
        <v>155</v>
      </c>
      <c r="M19" s="37" t="s">
        <v>156</v>
      </c>
      <c r="N19" s="37" t="s">
        <v>157</v>
      </c>
      <c r="O19" s="37" t="s">
        <v>158</v>
      </c>
      <c r="P19" s="37" t="s">
        <v>159</v>
      </c>
      <c r="Q19" s="37" t="s">
        <v>160</v>
      </c>
      <c r="R19" s="37" t="s">
        <v>45</v>
      </c>
      <c r="S19" s="37" t="s">
        <v>45</v>
      </c>
      <c r="T19" s="37" t="s">
        <v>45</v>
      </c>
      <c r="U19" s="37" t="s">
        <v>161</v>
      </c>
      <c r="V19" s="1" t="s">
        <v>562</v>
      </c>
      <c r="W19" s="1">
        <f>VLOOKUP(A19,'Points Table'!A$3:J$43,IF('R1 XCO OHal'!V19="A Grade / Juniors",4,IF('R1 XCO OHal'!V19="B Grade",6,IF('R1 XCO OHal'!V19="C Grade",8,10))))</f>
        <v>420</v>
      </c>
    </row>
    <row r="20" spans="1:23" x14ac:dyDescent="0.25">
      <c r="A20" s="73">
        <v>4</v>
      </c>
      <c r="B20" s="73" t="s">
        <v>515</v>
      </c>
      <c r="C20" s="1">
        <v>33</v>
      </c>
      <c r="D20" s="73" t="s">
        <v>963</v>
      </c>
      <c r="E20" s="1">
        <v>5</v>
      </c>
      <c r="F20" s="74">
        <v>5.9659027777777776E-2</v>
      </c>
      <c r="G20" s="73" t="s">
        <v>635</v>
      </c>
      <c r="H20" s="73" t="s">
        <v>636</v>
      </c>
      <c r="I20" s="73" t="s">
        <v>637</v>
      </c>
      <c r="J20" s="73" t="s">
        <v>638</v>
      </c>
      <c r="K20" s="36">
        <v>6</v>
      </c>
      <c r="L20" s="37" t="s">
        <v>162</v>
      </c>
      <c r="M20" s="37" t="s">
        <v>163</v>
      </c>
      <c r="N20" s="37" t="s">
        <v>164</v>
      </c>
      <c r="O20" s="37" t="s">
        <v>165</v>
      </c>
      <c r="P20" s="37" t="s">
        <v>166</v>
      </c>
      <c r="Q20" s="37" t="s">
        <v>167</v>
      </c>
      <c r="R20" s="37" t="s">
        <v>45</v>
      </c>
      <c r="S20" s="37" t="s">
        <v>45</v>
      </c>
      <c r="T20" s="37" t="s">
        <v>45</v>
      </c>
      <c r="U20" s="37" t="s">
        <v>168</v>
      </c>
      <c r="V20" s="1" t="s">
        <v>562</v>
      </c>
      <c r="W20" s="1">
        <f>VLOOKUP(A20,'Points Table'!A$3:J$43,IF('R1 XCO OHal'!V20="A Grade / Juniors",4,IF('R1 XCO OHal'!V20="B Grade",6,IF('R1 XCO OHal'!V20="C Grade",8,10))))</f>
        <v>400</v>
      </c>
    </row>
    <row r="21" spans="1:23" x14ac:dyDescent="0.25">
      <c r="A21" s="73">
        <f>1</f>
        <v>1</v>
      </c>
      <c r="B21" s="73" t="s">
        <v>173</v>
      </c>
      <c r="C21" s="1">
        <v>103</v>
      </c>
      <c r="D21" s="73" t="s">
        <v>964</v>
      </c>
      <c r="E21" s="1">
        <v>5</v>
      </c>
      <c r="F21" s="74">
        <v>4.8466087962962964E-2</v>
      </c>
      <c r="G21" s="73" t="s">
        <v>575</v>
      </c>
      <c r="H21" s="73" t="s">
        <v>639</v>
      </c>
      <c r="I21" s="73" t="s">
        <v>640</v>
      </c>
      <c r="J21" s="73" t="s">
        <v>641</v>
      </c>
      <c r="K21" s="36">
        <v>3</v>
      </c>
      <c r="L21" s="37" t="s">
        <v>169</v>
      </c>
      <c r="M21" s="37" t="s">
        <v>170</v>
      </c>
      <c r="N21" s="37" t="s">
        <v>171</v>
      </c>
      <c r="O21" s="37" t="s">
        <v>45</v>
      </c>
      <c r="P21" s="37" t="s">
        <v>45</v>
      </c>
      <c r="Q21" s="37" t="s">
        <v>45</v>
      </c>
      <c r="R21" s="37" t="s">
        <v>45</v>
      </c>
      <c r="S21" s="37" t="s">
        <v>45</v>
      </c>
      <c r="T21" s="37" t="s">
        <v>45</v>
      </c>
      <c r="U21" s="37" t="s">
        <v>172</v>
      </c>
      <c r="V21" s="37" t="s">
        <v>19</v>
      </c>
      <c r="W21" s="1">
        <f>VLOOKUP(A21,'Points Table'!A$3:J$43,IF('R1 XCO OHal'!V21="A Grade / Juniors",4,IF('R1 XCO OHal'!V21="B Grade",6,IF('R1 XCO OHal'!V21="C Grade",8,10))))</f>
        <v>400</v>
      </c>
    </row>
    <row r="22" spans="1:23" x14ac:dyDescent="0.25">
      <c r="A22" s="73">
        <v>2</v>
      </c>
      <c r="B22" s="73" t="s">
        <v>173</v>
      </c>
      <c r="C22" s="1">
        <v>124</v>
      </c>
      <c r="D22" s="73" t="s">
        <v>965</v>
      </c>
      <c r="E22" s="1">
        <v>5</v>
      </c>
      <c r="F22" s="74">
        <v>4.8798148148148146E-2</v>
      </c>
      <c r="G22" s="73" t="s">
        <v>642</v>
      </c>
      <c r="H22" s="73" t="s">
        <v>643</v>
      </c>
      <c r="I22" s="73" t="s">
        <v>644</v>
      </c>
      <c r="J22" s="73" t="s">
        <v>605</v>
      </c>
      <c r="K22" s="36">
        <v>7</v>
      </c>
      <c r="L22" s="37" t="s">
        <v>174</v>
      </c>
      <c r="M22" s="37" t="s">
        <v>175</v>
      </c>
      <c r="N22" s="37" t="s">
        <v>176</v>
      </c>
      <c r="O22" s="37" t="s">
        <v>177</v>
      </c>
      <c r="P22" s="37" t="s">
        <v>178</v>
      </c>
      <c r="Q22" s="37" t="s">
        <v>179</v>
      </c>
      <c r="R22" s="37" t="s">
        <v>180</v>
      </c>
      <c r="S22" s="37" t="s">
        <v>45</v>
      </c>
      <c r="T22" s="37" t="s">
        <v>45</v>
      </c>
      <c r="U22" s="37" t="s">
        <v>181</v>
      </c>
      <c r="V22" s="37" t="s">
        <v>19</v>
      </c>
      <c r="W22" s="1">
        <f>VLOOKUP(A22,'Points Table'!A$3:J$43,IF('R1 XCO OHal'!V22="A Grade / Juniors",4,IF('R1 XCO OHal'!V22="B Grade",6,IF('R1 XCO OHal'!V22="C Grade",8,10))))</f>
        <v>360</v>
      </c>
    </row>
    <row r="23" spans="1:23" x14ac:dyDescent="0.25">
      <c r="A23" s="73">
        <v>3</v>
      </c>
      <c r="B23" s="73" t="s">
        <v>173</v>
      </c>
      <c r="C23" s="1">
        <v>117</v>
      </c>
      <c r="D23" s="73" t="s">
        <v>966</v>
      </c>
      <c r="E23" s="1">
        <v>5</v>
      </c>
      <c r="F23" s="74">
        <v>4.9515972222222225E-2</v>
      </c>
      <c r="G23" s="73" t="s">
        <v>645</v>
      </c>
      <c r="H23" s="73" t="s">
        <v>598</v>
      </c>
      <c r="I23" s="73" t="s">
        <v>646</v>
      </c>
      <c r="J23" s="73" t="s">
        <v>647</v>
      </c>
      <c r="K23" s="36">
        <v>7</v>
      </c>
      <c r="L23" s="37" t="s">
        <v>182</v>
      </c>
      <c r="M23" s="37" t="s">
        <v>183</v>
      </c>
      <c r="N23" s="37" t="s">
        <v>184</v>
      </c>
      <c r="O23" s="37" t="s">
        <v>185</v>
      </c>
      <c r="P23" s="37" t="s">
        <v>186</v>
      </c>
      <c r="Q23" s="37" t="s">
        <v>187</v>
      </c>
      <c r="R23" s="37" t="s">
        <v>188</v>
      </c>
      <c r="S23" s="37" t="s">
        <v>45</v>
      </c>
      <c r="T23" s="37" t="s">
        <v>45</v>
      </c>
      <c r="U23" s="37" t="s">
        <v>189</v>
      </c>
      <c r="V23" s="37" t="s">
        <v>19</v>
      </c>
      <c r="W23" s="1">
        <f>VLOOKUP(A23,'Points Table'!A$3:J$43,IF('R1 XCO OHal'!V23="A Grade / Juniors",4,IF('R1 XCO OHal'!V23="B Grade",6,IF('R1 XCO OHal'!V23="C Grade",8,10))))</f>
        <v>336</v>
      </c>
    </row>
    <row r="24" spans="1:23" x14ac:dyDescent="0.25">
      <c r="A24" s="73">
        <v>4</v>
      </c>
      <c r="B24" s="73" t="s">
        <v>173</v>
      </c>
      <c r="C24" s="1">
        <v>102</v>
      </c>
      <c r="D24" s="73" t="s">
        <v>967</v>
      </c>
      <c r="E24" s="1">
        <v>5</v>
      </c>
      <c r="F24" s="74">
        <v>5.0063657407407404E-2</v>
      </c>
      <c r="G24" s="73" t="s">
        <v>648</v>
      </c>
      <c r="H24" s="73" t="s">
        <v>649</v>
      </c>
      <c r="I24" s="73" t="s">
        <v>650</v>
      </c>
      <c r="J24" s="73" t="s">
        <v>651</v>
      </c>
      <c r="K24" s="36">
        <v>7</v>
      </c>
      <c r="L24" s="37" t="s">
        <v>190</v>
      </c>
      <c r="M24" s="37" t="s">
        <v>191</v>
      </c>
      <c r="N24" s="37" t="s">
        <v>192</v>
      </c>
      <c r="O24" s="37" t="s">
        <v>193</v>
      </c>
      <c r="P24" s="37" t="s">
        <v>194</v>
      </c>
      <c r="Q24" s="37" t="s">
        <v>195</v>
      </c>
      <c r="R24" s="37" t="s">
        <v>196</v>
      </c>
      <c r="S24" s="37" t="s">
        <v>45</v>
      </c>
      <c r="T24" s="37" t="s">
        <v>45</v>
      </c>
      <c r="U24" s="37" t="s">
        <v>197</v>
      </c>
      <c r="V24" s="37" t="s">
        <v>19</v>
      </c>
      <c r="W24" s="1">
        <f>VLOOKUP(A24,'Points Table'!A$3:J$43,IF('R1 XCO OHal'!V24="A Grade / Juniors",4,IF('R1 XCO OHal'!V24="B Grade",6,IF('R1 XCO OHal'!V24="C Grade",8,10))))</f>
        <v>320</v>
      </c>
    </row>
    <row r="25" spans="1:23" x14ac:dyDescent="0.25">
      <c r="A25" s="73">
        <v>5</v>
      </c>
      <c r="B25" s="73" t="s">
        <v>173</v>
      </c>
      <c r="C25" s="1">
        <v>107</v>
      </c>
      <c r="D25" s="73" t="s">
        <v>968</v>
      </c>
      <c r="E25" s="1">
        <v>5</v>
      </c>
      <c r="F25" s="74">
        <v>5.0974999999999999E-2</v>
      </c>
      <c r="G25" s="73" t="s">
        <v>652</v>
      </c>
      <c r="H25" s="73" t="s">
        <v>653</v>
      </c>
      <c r="I25" s="73" t="s">
        <v>654</v>
      </c>
      <c r="J25" s="73" t="s">
        <v>655</v>
      </c>
      <c r="K25" s="36">
        <v>7</v>
      </c>
      <c r="L25" s="37" t="s">
        <v>198</v>
      </c>
      <c r="M25" s="37" t="s">
        <v>199</v>
      </c>
      <c r="N25" s="37" t="s">
        <v>200</v>
      </c>
      <c r="O25" s="37" t="s">
        <v>201</v>
      </c>
      <c r="P25" s="37" t="s">
        <v>202</v>
      </c>
      <c r="Q25" s="37" t="s">
        <v>60</v>
      </c>
      <c r="R25" s="37" t="s">
        <v>203</v>
      </c>
      <c r="S25" s="37" t="s">
        <v>45</v>
      </c>
      <c r="T25" s="37" t="s">
        <v>45</v>
      </c>
      <c r="U25" s="37" t="s">
        <v>204</v>
      </c>
      <c r="V25" s="37" t="s">
        <v>19</v>
      </c>
      <c r="W25" s="1">
        <f>VLOOKUP(A25,'Points Table'!A$3:J$43,IF('R1 XCO OHal'!V25="A Grade / Juniors",4,IF('R1 XCO OHal'!V25="B Grade",6,IF('R1 XCO OHal'!V25="C Grade",8,10))))</f>
        <v>312</v>
      </c>
    </row>
    <row r="26" spans="1:23" x14ac:dyDescent="0.25">
      <c r="A26" s="73">
        <v>6</v>
      </c>
      <c r="B26" s="73" t="s">
        <v>173</v>
      </c>
      <c r="C26" s="1">
        <v>111</v>
      </c>
      <c r="D26" s="73" t="s">
        <v>969</v>
      </c>
      <c r="E26" s="1">
        <v>5</v>
      </c>
      <c r="F26" s="74">
        <v>5.1208796296296294E-2</v>
      </c>
      <c r="G26" s="73" t="s">
        <v>656</v>
      </c>
      <c r="H26" s="73" t="s">
        <v>657</v>
      </c>
      <c r="I26" s="73" t="s">
        <v>650</v>
      </c>
      <c r="J26" s="73" t="s">
        <v>658</v>
      </c>
      <c r="K26" s="36">
        <v>7</v>
      </c>
      <c r="L26" s="37" t="s">
        <v>205</v>
      </c>
      <c r="M26" s="37" t="s">
        <v>206</v>
      </c>
      <c r="N26" s="37" t="s">
        <v>207</v>
      </c>
      <c r="O26" s="37" t="s">
        <v>208</v>
      </c>
      <c r="P26" s="37" t="s">
        <v>209</v>
      </c>
      <c r="Q26" s="37" t="s">
        <v>210</v>
      </c>
      <c r="R26" s="37" t="s">
        <v>211</v>
      </c>
      <c r="S26" s="37" t="s">
        <v>45</v>
      </c>
      <c r="T26" s="37" t="s">
        <v>45</v>
      </c>
      <c r="U26" s="37" t="s">
        <v>212</v>
      </c>
      <c r="V26" s="37" t="s">
        <v>19</v>
      </c>
      <c r="W26" s="1">
        <f>VLOOKUP(A26,'Points Table'!A$3:J$43,IF('R1 XCO OHal'!V26="A Grade / Juniors",4,IF('R1 XCO OHal'!V26="B Grade",6,IF('R1 XCO OHal'!V26="C Grade",8,10))))</f>
        <v>304</v>
      </c>
    </row>
    <row r="27" spans="1:23" x14ac:dyDescent="0.25">
      <c r="A27" s="73">
        <v>7</v>
      </c>
      <c r="B27" s="73" t="s">
        <v>173</v>
      </c>
      <c r="C27" s="1">
        <v>105</v>
      </c>
      <c r="D27" s="73" t="s">
        <v>970</v>
      </c>
      <c r="E27" s="1">
        <v>5</v>
      </c>
      <c r="F27" s="74">
        <v>5.1540856481481483E-2</v>
      </c>
      <c r="G27" s="73" t="s">
        <v>659</v>
      </c>
      <c r="H27" s="73" t="s">
        <v>601</v>
      </c>
      <c r="I27" s="73" t="s">
        <v>660</v>
      </c>
      <c r="J27" s="73" t="s">
        <v>604</v>
      </c>
      <c r="K27" s="36">
        <v>7</v>
      </c>
      <c r="L27" s="37" t="s">
        <v>213</v>
      </c>
      <c r="M27" s="37" t="s">
        <v>214</v>
      </c>
      <c r="N27" s="37" t="s">
        <v>215</v>
      </c>
      <c r="O27" s="37" t="s">
        <v>216</v>
      </c>
      <c r="P27" s="37" t="s">
        <v>217</v>
      </c>
      <c r="Q27" s="37" t="s">
        <v>218</v>
      </c>
      <c r="R27" s="37" t="s">
        <v>47</v>
      </c>
      <c r="S27" s="37" t="s">
        <v>45</v>
      </c>
      <c r="T27" s="37" t="s">
        <v>45</v>
      </c>
      <c r="U27" s="37" t="s">
        <v>219</v>
      </c>
      <c r="V27" s="37" t="s">
        <v>19</v>
      </c>
      <c r="W27" s="1">
        <f>VLOOKUP(A27,'Points Table'!A$3:J$43,IF('R1 XCO OHal'!V27="A Grade / Juniors",4,IF('R1 XCO OHal'!V27="B Grade",6,IF('R1 XCO OHal'!V27="C Grade",8,10))))</f>
        <v>296</v>
      </c>
    </row>
    <row r="28" spans="1:23" x14ac:dyDescent="0.25">
      <c r="A28" s="73">
        <v>8</v>
      </c>
      <c r="B28" s="73" t="s">
        <v>173</v>
      </c>
      <c r="C28" s="1">
        <v>114</v>
      </c>
      <c r="D28" s="73" t="s">
        <v>971</v>
      </c>
      <c r="E28" s="1">
        <v>5</v>
      </c>
      <c r="F28" s="74">
        <v>5.1669444444444441E-2</v>
      </c>
      <c r="G28" s="73" t="s">
        <v>661</v>
      </c>
      <c r="H28" s="73" t="s">
        <v>662</v>
      </c>
      <c r="I28" s="73" t="s">
        <v>663</v>
      </c>
      <c r="J28" s="73" t="s">
        <v>617</v>
      </c>
      <c r="K28" s="36">
        <v>7</v>
      </c>
      <c r="L28" s="37" t="s">
        <v>220</v>
      </c>
      <c r="M28" s="37" t="s">
        <v>221</v>
      </c>
      <c r="N28" s="37" t="s">
        <v>222</v>
      </c>
      <c r="O28" s="37" t="s">
        <v>223</v>
      </c>
      <c r="P28" s="37" t="s">
        <v>224</v>
      </c>
      <c r="Q28" s="37" t="s">
        <v>225</v>
      </c>
      <c r="R28" s="37" t="s">
        <v>226</v>
      </c>
      <c r="S28" s="37" t="s">
        <v>45</v>
      </c>
      <c r="T28" s="37" t="s">
        <v>45</v>
      </c>
      <c r="U28" s="37" t="s">
        <v>227</v>
      </c>
      <c r="V28" s="37" t="s">
        <v>19</v>
      </c>
      <c r="W28" s="1">
        <f>VLOOKUP(A28,'Points Table'!A$3:J$43,IF('R1 XCO OHal'!V28="A Grade / Juniors",4,IF('R1 XCO OHal'!V28="B Grade",6,IF('R1 XCO OHal'!V28="C Grade",8,10))))</f>
        <v>288</v>
      </c>
    </row>
    <row r="29" spans="1:23" x14ac:dyDescent="0.25">
      <c r="A29" s="73">
        <v>9</v>
      </c>
      <c r="B29" s="73" t="s">
        <v>173</v>
      </c>
      <c r="C29" s="1">
        <v>101</v>
      </c>
      <c r="D29" s="73" t="s">
        <v>972</v>
      </c>
      <c r="E29" s="1">
        <v>5</v>
      </c>
      <c r="F29" s="74">
        <v>5.1973379629629626E-2</v>
      </c>
      <c r="G29" s="73" t="s">
        <v>664</v>
      </c>
      <c r="H29" s="73" t="s">
        <v>665</v>
      </c>
      <c r="I29" s="73" t="s">
        <v>666</v>
      </c>
      <c r="J29" s="73" t="s">
        <v>667</v>
      </c>
      <c r="K29" s="36">
        <v>7</v>
      </c>
      <c r="L29" s="37" t="s">
        <v>228</v>
      </c>
      <c r="M29" s="37" t="s">
        <v>229</v>
      </c>
      <c r="N29" s="37" t="s">
        <v>230</v>
      </c>
      <c r="O29" s="37" t="s">
        <v>231</v>
      </c>
      <c r="P29" s="37" t="s">
        <v>232</v>
      </c>
      <c r="Q29" s="37" t="s">
        <v>233</v>
      </c>
      <c r="R29" s="37" t="s">
        <v>234</v>
      </c>
      <c r="S29" s="37" t="s">
        <v>45</v>
      </c>
      <c r="T29" s="37" t="s">
        <v>45</v>
      </c>
      <c r="U29" s="37" t="s">
        <v>235</v>
      </c>
      <c r="V29" s="37" t="s">
        <v>19</v>
      </c>
      <c r="W29" s="1">
        <f>VLOOKUP(A29,'Points Table'!A$3:J$43,IF('R1 XCO OHal'!V29="A Grade / Juniors",4,IF('R1 XCO OHal'!V29="B Grade",6,IF('R1 XCO OHal'!V29="C Grade",8,10))))</f>
        <v>280</v>
      </c>
    </row>
    <row r="30" spans="1:23" x14ac:dyDescent="0.25">
      <c r="A30" s="73">
        <v>10</v>
      </c>
      <c r="B30" s="73" t="s">
        <v>173</v>
      </c>
      <c r="C30" s="1">
        <v>106</v>
      </c>
      <c r="D30" s="73" t="s">
        <v>973</v>
      </c>
      <c r="E30" s="1">
        <v>5</v>
      </c>
      <c r="F30" s="74">
        <v>5.2083333333333336E-2</v>
      </c>
      <c r="G30" s="73" t="s">
        <v>668</v>
      </c>
      <c r="H30" s="73" t="s">
        <v>669</v>
      </c>
      <c r="I30" s="73" t="s">
        <v>670</v>
      </c>
      <c r="J30" s="73" t="s">
        <v>654</v>
      </c>
      <c r="K30" s="36">
        <v>7</v>
      </c>
      <c r="L30" s="37" t="s">
        <v>236</v>
      </c>
      <c r="M30" s="37" t="s">
        <v>237</v>
      </c>
      <c r="N30" s="37" t="s">
        <v>238</v>
      </c>
      <c r="O30" s="37" t="s">
        <v>239</v>
      </c>
      <c r="P30" s="37" t="s">
        <v>240</v>
      </c>
      <c r="Q30" s="37" t="s">
        <v>241</v>
      </c>
      <c r="R30" s="37" t="s">
        <v>242</v>
      </c>
      <c r="S30" s="37" t="s">
        <v>45</v>
      </c>
      <c r="T30" s="37" t="s">
        <v>45</v>
      </c>
      <c r="U30" s="37" t="s">
        <v>243</v>
      </c>
      <c r="V30" s="37" t="s">
        <v>19</v>
      </c>
      <c r="W30" s="1">
        <f>VLOOKUP(A30,'Points Table'!A$3:J$43,IF('R1 XCO OHal'!V30="A Grade / Juniors",4,IF('R1 XCO OHal'!V30="B Grade",6,IF('R1 XCO OHal'!V30="C Grade",8,10))))</f>
        <v>272</v>
      </c>
    </row>
    <row r="31" spans="1:23" x14ac:dyDescent="0.25">
      <c r="A31" s="73">
        <v>11</v>
      </c>
      <c r="B31" s="73" t="s">
        <v>173</v>
      </c>
      <c r="C31" s="1">
        <v>119</v>
      </c>
      <c r="D31" s="73" t="s">
        <v>974</v>
      </c>
      <c r="E31" s="1">
        <v>5</v>
      </c>
      <c r="F31" s="74">
        <v>5.2815972222222222E-2</v>
      </c>
      <c r="G31" s="73" t="s">
        <v>671</v>
      </c>
      <c r="H31" s="73" t="s">
        <v>672</v>
      </c>
      <c r="I31" s="73" t="s">
        <v>673</v>
      </c>
      <c r="J31" s="73" t="s">
        <v>619</v>
      </c>
      <c r="K31" s="36">
        <v>7</v>
      </c>
      <c r="L31" s="37" t="s">
        <v>244</v>
      </c>
      <c r="M31" s="37" t="s">
        <v>245</v>
      </c>
      <c r="N31" s="37" t="s">
        <v>246</v>
      </c>
      <c r="O31" s="37" t="s">
        <v>247</v>
      </c>
      <c r="P31" s="37" t="s">
        <v>248</v>
      </c>
      <c r="Q31" s="37" t="s">
        <v>249</v>
      </c>
      <c r="R31" s="37" t="s">
        <v>250</v>
      </c>
      <c r="S31" s="37" t="s">
        <v>45</v>
      </c>
      <c r="T31" s="37" t="s">
        <v>45</v>
      </c>
      <c r="U31" s="37" t="s">
        <v>251</v>
      </c>
      <c r="V31" s="37" t="s">
        <v>19</v>
      </c>
      <c r="W31" s="1">
        <f>VLOOKUP(A31,'Points Table'!A$3:J$43,IF('R1 XCO OHal'!V31="A Grade / Juniors",4,IF('R1 XCO OHal'!V31="B Grade",6,IF('R1 XCO OHal'!V31="C Grade",8,10))))</f>
        <v>264</v>
      </c>
    </row>
    <row r="32" spans="1:23" x14ac:dyDescent="0.25">
      <c r="A32" s="73">
        <v>12</v>
      </c>
      <c r="B32" s="73" t="s">
        <v>173</v>
      </c>
      <c r="C32" s="1">
        <v>125</v>
      </c>
      <c r="D32" s="73" t="s">
        <v>975</v>
      </c>
      <c r="E32" s="1">
        <v>5</v>
      </c>
      <c r="F32" s="74">
        <v>5.3432407407407408E-2</v>
      </c>
      <c r="G32" s="73" t="s">
        <v>674</v>
      </c>
      <c r="H32" s="73" t="s">
        <v>651</v>
      </c>
      <c r="I32" s="73" t="s">
        <v>675</v>
      </c>
      <c r="J32" s="73" t="s">
        <v>670</v>
      </c>
      <c r="K32" s="36">
        <v>7</v>
      </c>
      <c r="L32" s="37" t="s">
        <v>252</v>
      </c>
      <c r="M32" s="37" t="s">
        <v>253</v>
      </c>
      <c r="N32" s="37" t="s">
        <v>254</v>
      </c>
      <c r="O32" s="37" t="s">
        <v>255</v>
      </c>
      <c r="P32" s="37" t="s">
        <v>256</v>
      </c>
      <c r="Q32" s="37" t="s">
        <v>257</v>
      </c>
      <c r="R32" s="37" t="s">
        <v>258</v>
      </c>
      <c r="S32" s="37" t="s">
        <v>45</v>
      </c>
      <c r="T32" s="37" t="s">
        <v>45</v>
      </c>
      <c r="U32" s="37" t="s">
        <v>259</v>
      </c>
      <c r="V32" s="37" t="s">
        <v>19</v>
      </c>
      <c r="W32" s="1">
        <f>VLOOKUP(A32,'Points Table'!A$3:J$43,IF('R1 XCO OHal'!V32="A Grade / Juniors",4,IF('R1 XCO OHal'!V32="B Grade",6,IF('R1 XCO OHal'!V32="C Grade",8,10))))</f>
        <v>256</v>
      </c>
    </row>
    <row r="33" spans="1:23" x14ac:dyDescent="0.25">
      <c r="A33" s="73">
        <v>13</v>
      </c>
      <c r="B33" s="73" t="s">
        <v>173</v>
      </c>
      <c r="C33" s="1">
        <v>123</v>
      </c>
      <c r="D33" s="73" t="s">
        <v>976</v>
      </c>
      <c r="E33" s="1">
        <v>5</v>
      </c>
      <c r="F33" s="74">
        <v>5.3624189814814816E-2</v>
      </c>
      <c r="G33" s="73" t="s">
        <v>676</v>
      </c>
      <c r="H33" s="73" t="s">
        <v>677</v>
      </c>
      <c r="I33" s="73" t="s">
        <v>678</v>
      </c>
      <c r="J33" s="73" t="s">
        <v>679</v>
      </c>
      <c r="K33" s="36">
        <v>6</v>
      </c>
      <c r="L33" s="37" t="s">
        <v>260</v>
      </c>
      <c r="M33" s="37" t="s">
        <v>261</v>
      </c>
      <c r="N33" s="37" t="s">
        <v>262</v>
      </c>
      <c r="O33" s="37" t="s">
        <v>263</v>
      </c>
      <c r="P33" s="37" t="s">
        <v>264</v>
      </c>
      <c r="Q33" s="37" t="s">
        <v>265</v>
      </c>
      <c r="R33" s="37" t="s">
        <v>45</v>
      </c>
      <c r="S33" s="37" t="s">
        <v>45</v>
      </c>
      <c r="T33" s="37" t="s">
        <v>45</v>
      </c>
      <c r="U33" s="37" t="s">
        <v>266</v>
      </c>
      <c r="V33" s="37" t="s">
        <v>19</v>
      </c>
      <c r="W33" s="1">
        <f>VLOOKUP(A33,'Points Table'!A$3:J$43,IF('R1 XCO OHal'!V33="A Grade / Juniors",4,IF('R1 XCO OHal'!V33="B Grade",6,IF('R1 XCO OHal'!V33="C Grade",8,10))))</f>
        <v>248</v>
      </c>
    </row>
    <row r="34" spans="1:23" x14ac:dyDescent="0.25">
      <c r="A34" s="73">
        <v>14</v>
      </c>
      <c r="B34" s="73" t="s">
        <v>173</v>
      </c>
      <c r="C34" s="1">
        <v>121</v>
      </c>
      <c r="D34" s="73" t="s">
        <v>977</v>
      </c>
      <c r="E34" s="1">
        <v>5</v>
      </c>
      <c r="F34" s="74">
        <v>5.388136574074074E-2</v>
      </c>
      <c r="G34" s="73" t="s">
        <v>680</v>
      </c>
      <c r="H34" s="73" t="s">
        <v>681</v>
      </c>
      <c r="I34" s="73" t="s">
        <v>634</v>
      </c>
      <c r="J34" s="73" t="s">
        <v>682</v>
      </c>
      <c r="K34" s="36">
        <v>6</v>
      </c>
      <c r="L34" s="37" t="s">
        <v>267</v>
      </c>
      <c r="M34" s="37" t="s">
        <v>268</v>
      </c>
      <c r="N34" s="37" t="s">
        <v>269</v>
      </c>
      <c r="O34" s="37" t="s">
        <v>270</v>
      </c>
      <c r="P34" s="37" t="s">
        <v>271</v>
      </c>
      <c r="Q34" s="37" t="s">
        <v>272</v>
      </c>
      <c r="R34" s="37" t="s">
        <v>45</v>
      </c>
      <c r="S34" s="37" t="s">
        <v>45</v>
      </c>
      <c r="T34" s="37" t="s">
        <v>45</v>
      </c>
      <c r="U34" s="37" t="s">
        <v>273</v>
      </c>
      <c r="V34" s="37" t="s">
        <v>19</v>
      </c>
      <c r="W34" s="1">
        <f>VLOOKUP(A34,'Points Table'!A$3:J$43,IF('R1 XCO OHal'!V34="A Grade / Juniors",4,IF('R1 XCO OHal'!V34="B Grade",6,IF('R1 XCO OHal'!V34="C Grade",8,10))))</f>
        <v>240</v>
      </c>
    </row>
    <row r="35" spans="1:23" x14ac:dyDescent="0.25">
      <c r="A35" s="73">
        <v>15</v>
      </c>
      <c r="B35" s="73" t="s">
        <v>173</v>
      </c>
      <c r="C35" s="1">
        <v>113</v>
      </c>
      <c r="D35" s="73" t="s">
        <v>978</v>
      </c>
      <c r="E35" s="1">
        <v>5</v>
      </c>
      <c r="F35" s="74">
        <v>5.4045023148148151E-2</v>
      </c>
      <c r="G35" s="73" t="s">
        <v>683</v>
      </c>
      <c r="H35" s="73" t="s">
        <v>684</v>
      </c>
      <c r="I35" s="73" t="s">
        <v>685</v>
      </c>
      <c r="J35" s="73" t="s">
        <v>663</v>
      </c>
      <c r="K35" s="36">
        <v>6</v>
      </c>
      <c r="L35" s="37" t="s">
        <v>274</v>
      </c>
      <c r="M35" s="37" t="s">
        <v>275</v>
      </c>
      <c r="N35" s="37" t="s">
        <v>276</v>
      </c>
      <c r="O35" s="37" t="s">
        <v>277</v>
      </c>
      <c r="P35" s="37" t="s">
        <v>278</v>
      </c>
      <c r="Q35" s="37" t="s">
        <v>279</v>
      </c>
      <c r="R35" s="37" t="s">
        <v>45</v>
      </c>
      <c r="S35" s="37" t="s">
        <v>45</v>
      </c>
      <c r="T35" s="37" t="s">
        <v>45</v>
      </c>
      <c r="U35" s="37" t="s">
        <v>280</v>
      </c>
      <c r="V35" s="37" t="s">
        <v>19</v>
      </c>
      <c r="W35" s="1">
        <f>VLOOKUP(A35,'Points Table'!A$3:J$43,IF('R1 XCO OHal'!V35="A Grade / Juniors",4,IF('R1 XCO OHal'!V35="B Grade",6,IF('R1 XCO OHal'!V35="C Grade",8,10))))</f>
        <v>232</v>
      </c>
    </row>
    <row r="36" spans="1:23" x14ac:dyDescent="0.25">
      <c r="A36" s="73">
        <v>16</v>
      </c>
      <c r="B36" s="73" t="s">
        <v>173</v>
      </c>
      <c r="C36" s="1">
        <v>120</v>
      </c>
      <c r="D36" s="73" t="s">
        <v>979</v>
      </c>
      <c r="E36" s="1">
        <v>5</v>
      </c>
      <c r="F36" s="74">
        <v>5.4217592592592595E-2</v>
      </c>
      <c r="G36" s="73" t="s">
        <v>686</v>
      </c>
      <c r="H36" s="73" t="s">
        <v>612</v>
      </c>
      <c r="I36" s="73" t="s">
        <v>687</v>
      </c>
      <c r="J36" s="73" t="s">
        <v>688</v>
      </c>
      <c r="K36" s="36">
        <v>6</v>
      </c>
      <c r="L36" s="37" t="s">
        <v>281</v>
      </c>
      <c r="M36" s="37" t="s">
        <v>282</v>
      </c>
      <c r="N36" s="37" t="s">
        <v>283</v>
      </c>
      <c r="O36" s="37" t="s">
        <v>284</v>
      </c>
      <c r="P36" s="37" t="s">
        <v>285</v>
      </c>
      <c r="Q36" s="37" t="s">
        <v>286</v>
      </c>
      <c r="R36" s="37" t="s">
        <v>45</v>
      </c>
      <c r="S36" s="37" t="s">
        <v>45</v>
      </c>
      <c r="T36" s="37" t="s">
        <v>45</v>
      </c>
      <c r="U36" s="37" t="s">
        <v>287</v>
      </c>
      <c r="V36" s="37" t="s">
        <v>19</v>
      </c>
      <c r="W36" s="1">
        <f>VLOOKUP(A36,'Points Table'!A$3:J$43,IF('R1 XCO OHal'!V36="A Grade / Juniors",4,IF('R1 XCO OHal'!V36="B Grade",6,IF('R1 XCO OHal'!V36="C Grade",8,10))))</f>
        <v>224</v>
      </c>
    </row>
    <row r="37" spans="1:23" x14ac:dyDescent="0.25">
      <c r="A37" s="73">
        <v>17</v>
      </c>
      <c r="B37" s="73" t="s">
        <v>173</v>
      </c>
      <c r="C37" s="1">
        <v>108</v>
      </c>
      <c r="D37" s="73" t="s">
        <v>980</v>
      </c>
      <c r="E37" s="1">
        <v>5</v>
      </c>
      <c r="F37" s="74">
        <v>5.425578703703704E-2</v>
      </c>
      <c r="G37" s="73" t="s">
        <v>689</v>
      </c>
      <c r="H37" s="73" t="s">
        <v>624</v>
      </c>
      <c r="I37" s="73" t="s">
        <v>633</v>
      </c>
      <c r="J37" s="73" t="s">
        <v>690</v>
      </c>
      <c r="K37" s="36">
        <v>5</v>
      </c>
      <c r="L37" s="37" t="s">
        <v>288</v>
      </c>
      <c r="M37" s="37" t="s">
        <v>289</v>
      </c>
      <c r="N37" s="37" t="s">
        <v>290</v>
      </c>
      <c r="O37" s="37" t="s">
        <v>291</v>
      </c>
      <c r="P37" s="37" t="s">
        <v>292</v>
      </c>
      <c r="Q37" s="37" t="s">
        <v>45</v>
      </c>
      <c r="R37" s="37" t="s">
        <v>45</v>
      </c>
      <c r="S37" s="37" t="s">
        <v>45</v>
      </c>
      <c r="T37" s="37" t="s">
        <v>45</v>
      </c>
      <c r="U37" s="37" t="s">
        <v>293</v>
      </c>
      <c r="V37" s="37" t="s">
        <v>19</v>
      </c>
      <c r="W37" s="1">
        <f>VLOOKUP(A37,'Points Table'!A$3:J$43,IF('R1 XCO OHal'!V37="A Grade / Juniors",4,IF('R1 XCO OHal'!V37="B Grade",6,IF('R1 XCO OHal'!V37="C Grade",8,10))))</f>
        <v>216</v>
      </c>
    </row>
    <row r="38" spans="1:23" x14ac:dyDescent="0.25">
      <c r="A38" s="73">
        <v>18</v>
      </c>
      <c r="B38" s="73" t="s">
        <v>173</v>
      </c>
      <c r="C38" s="1">
        <v>110</v>
      </c>
      <c r="D38" s="73" t="s">
        <v>981</v>
      </c>
      <c r="E38" s="1">
        <v>5</v>
      </c>
      <c r="F38" s="74">
        <v>5.425578703703704E-2</v>
      </c>
      <c r="G38" s="73" t="s">
        <v>691</v>
      </c>
      <c r="H38" s="73" t="s">
        <v>692</v>
      </c>
      <c r="I38" s="73" t="s">
        <v>693</v>
      </c>
      <c r="J38" s="73" t="s">
        <v>690</v>
      </c>
      <c r="K38" s="36">
        <v>5</v>
      </c>
      <c r="L38" s="37" t="s">
        <v>294</v>
      </c>
      <c r="M38" s="37" t="s">
        <v>295</v>
      </c>
      <c r="N38" s="37" t="s">
        <v>296</v>
      </c>
      <c r="O38" s="37" t="s">
        <v>297</v>
      </c>
      <c r="P38" s="37" t="s">
        <v>298</v>
      </c>
      <c r="Q38" s="37" t="s">
        <v>45</v>
      </c>
      <c r="R38" s="37" t="s">
        <v>45</v>
      </c>
      <c r="S38" s="37" t="s">
        <v>45</v>
      </c>
      <c r="T38" s="37" t="s">
        <v>45</v>
      </c>
      <c r="U38" s="37" t="s">
        <v>299</v>
      </c>
      <c r="V38" s="37" t="s">
        <v>19</v>
      </c>
      <c r="W38" s="1">
        <f>VLOOKUP(A38,'Points Table'!A$3:J$43,IF('R1 XCO OHal'!V38="A Grade / Juniors",4,IF('R1 XCO OHal'!V38="B Grade",6,IF('R1 XCO OHal'!V38="C Grade",8,10))))</f>
        <v>208</v>
      </c>
    </row>
    <row r="39" spans="1:23" x14ac:dyDescent="0.25">
      <c r="A39" s="73">
        <v>19</v>
      </c>
      <c r="B39" s="73" t="s">
        <v>173</v>
      </c>
      <c r="C39" s="1">
        <v>109</v>
      </c>
      <c r="D39" s="73" t="s">
        <v>982</v>
      </c>
      <c r="E39" s="1">
        <v>5</v>
      </c>
      <c r="F39" s="74">
        <v>5.4716087962962963E-2</v>
      </c>
      <c r="G39" s="73" t="s">
        <v>694</v>
      </c>
      <c r="H39" s="73" t="s">
        <v>695</v>
      </c>
      <c r="I39" s="73" t="s">
        <v>696</v>
      </c>
      <c r="J39" s="73" t="s">
        <v>697</v>
      </c>
      <c r="K39" s="36">
        <v>4</v>
      </c>
      <c r="L39" s="37" t="s">
        <v>300</v>
      </c>
      <c r="M39" s="37" t="s">
        <v>301</v>
      </c>
      <c r="N39" s="37" t="s">
        <v>302</v>
      </c>
      <c r="O39" s="37" t="s">
        <v>303</v>
      </c>
      <c r="P39" s="37" t="s">
        <v>45</v>
      </c>
      <c r="Q39" s="37" t="s">
        <v>45</v>
      </c>
      <c r="R39" s="37" t="s">
        <v>45</v>
      </c>
      <c r="S39" s="37" t="s">
        <v>45</v>
      </c>
      <c r="T39" s="37" t="s">
        <v>45</v>
      </c>
      <c r="U39" s="37" t="s">
        <v>304</v>
      </c>
      <c r="V39" s="37" t="s">
        <v>19</v>
      </c>
      <c r="W39" s="1">
        <f>VLOOKUP(A39,'Points Table'!A$3:J$43,IF('R1 XCO OHal'!V39="A Grade / Juniors",4,IF('R1 XCO OHal'!V39="B Grade",6,IF('R1 XCO OHal'!V39="C Grade",8,10))))</f>
        <v>200</v>
      </c>
    </row>
    <row r="40" spans="1:23" x14ac:dyDescent="0.25">
      <c r="A40" s="73">
        <v>20</v>
      </c>
      <c r="B40" s="73" t="s">
        <v>173</v>
      </c>
      <c r="C40" s="1">
        <v>122</v>
      </c>
      <c r="D40" s="73" t="s">
        <v>983</v>
      </c>
      <c r="E40" s="1">
        <v>5</v>
      </c>
      <c r="F40" s="74">
        <v>5.669421296296296E-2</v>
      </c>
      <c r="G40" s="73" t="s">
        <v>698</v>
      </c>
      <c r="H40" s="73" t="s">
        <v>597</v>
      </c>
      <c r="I40" s="73" t="s">
        <v>699</v>
      </c>
      <c r="J40" s="73" t="s">
        <v>700</v>
      </c>
      <c r="K40" s="36">
        <v>4</v>
      </c>
      <c r="L40" s="37" t="s">
        <v>305</v>
      </c>
      <c r="M40" s="37" t="s">
        <v>103</v>
      </c>
      <c r="N40" s="37" t="s">
        <v>306</v>
      </c>
      <c r="O40" s="37" t="s">
        <v>307</v>
      </c>
      <c r="P40" s="37" t="s">
        <v>45</v>
      </c>
      <c r="Q40" s="37" t="s">
        <v>45</v>
      </c>
      <c r="R40" s="37" t="s">
        <v>45</v>
      </c>
      <c r="S40" s="37" t="s">
        <v>45</v>
      </c>
      <c r="T40" s="37" t="s">
        <v>45</v>
      </c>
      <c r="U40" s="37" t="s">
        <v>308</v>
      </c>
      <c r="V40" s="37" t="s">
        <v>19</v>
      </c>
      <c r="W40" s="1">
        <f>VLOOKUP(A40,'Points Table'!A$3:J$43,IF('R1 XCO OHal'!V40="A Grade / Juniors",4,IF('R1 XCO OHal'!V40="B Grade",6,IF('R1 XCO OHal'!V40="C Grade",8,10))))</f>
        <v>196</v>
      </c>
    </row>
    <row r="41" spans="1:23" x14ac:dyDescent="0.25">
      <c r="A41" s="73">
        <v>21</v>
      </c>
      <c r="B41" s="73" t="s">
        <v>173</v>
      </c>
      <c r="C41" s="1">
        <v>118</v>
      </c>
      <c r="D41" s="73" t="s">
        <v>984</v>
      </c>
      <c r="E41" s="1">
        <v>5</v>
      </c>
      <c r="F41" s="74">
        <v>5.7008101851851851E-2</v>
      </c>
      <c r="G41" s="73" t="s">
        <v>701</v>
      </c>
      <c r="H41" s="73" t="s">
        <v>667</v>
      </c>
      <c r="I41" s="73" t="s">
        <v>702</v>
      </c>
      <c r="J41" s="73" t="s">
        <v>703</v>
      </c>
      <c r="K41" s="36">
        <v>4</v>
      </c>
      <c r="L41" s="37" t="s">
        <v>309</v>
      </c>
      <c r="M41" s="37" t="s">
        <v>310</v>
      </c>
      <c r="N41" s="37" t="s">
        <v>311</v>
      </c>
      <c r="O41" s="37" t="s">
        <v>312</v>
      </c>
      <c r="P41" s="37" t="s">
        <v>45</v>
      </c>
      <c r="Q41" s="37" t="s">
        <v>45</v>
      </c>
      <c r="R41" s="37" t="s">
        <v>45</v>
      </c>
      <c r="S41" s="37" t="s">
        <v>45</v>
      </c>
      <c r="T41" s="37" t="s">
        <v>45</v>
      </c>
      <c r="U41" s="37" t="s">
        <v>313</v>
      </c>
      <c r="V41" s="37" t="s">
        <v>19</v>
      </c>
      <c r="W41" s="1">
        <f>VLOOKUP(A41,'Points Table'!A$3:J$43,IF('R1 XCO OHal'!V41="A Grade / Juniors",4,IF('R1 XCO OHal'!V41="B Grade",6,IF('R1 XCO OHal'!V41="C Grade",8,10))))</f>
        <v>192</v>
      </c>
    </row>
    <row r="42" spans="1:23" x14ac:dyDescent="0.25">
      <c r="A42" s="73">
        <v>22</v>
      </c>
      <c r="B42" s="73" t="s">
        <v>173</v>
      </c>
      <c r="C42" s="1">
        <v>116</v>
      </c>
      <c r="D42" s="73" t="s">
        <v>985</v>
      </c>
      <c r="E42" s="1">
        <v>5</v>
      </c>
      <c r="F42" s="74">
        <v>6.1742361111111109E-2</v>
      </c>
      <c r="G42" s="73" t="s">
        <v>704</v>
      </c>
      <c r="H42" s="73" t="s">
        <v>705</v>
      </c>
      <c r="I42" s="73" t="s">
        <v>706</v>
      </c>
      <c r="J42" s="73" t="s">
        <v>707</v>
      </c>
      <c r="K42" s="36">
        <v>7</v>
      </c>
      <c r="L42" s="37" t="s">
        <v>315</v>
      </c>
      <c r="M42" s="37" t="s">
        <v>316</v>
      </c>
      <c r="N42" s="37" t="s">
        <v>150</v>
      </c>
      <c r="O42" s="37" t="s">
        <v>317</v>
      </c>
      <c r="P42" s="37" t="s">
        <v>318</v>
      </c>
      <c r="Q42" s="37" t="s">
        <v>319</v>
      </c>
      <c r="R42" s="37" t="s">
        <v>320</v>
      </c>
      <c r="S42" s="37" t="s">
        <v>45</v>
      </c>
      <c r="T42" s="37" t="s">
        <v>45</v>
      </c>
      <c r="U42" s="37" t="s">
        <v>321</v>
      </c>
      <c r="V42" s="37" t="s">
        <v>19</v>
      </c>
      <c r="W42" s="1">
        <f>VLOOKUP(A42,'Points Table'!A$3:J$43,IF('R1 XCO OHal'!V42="A Grade / Juniors",4,IF('R1 XCO OHal'!V42="B Grade",6,IF('R1 XCO OHal'!V42="C Grade",8,10))))</f>
        <v>188</v>
      </c>
    </row>
    <row r="43" spans="1:23" x14ac:dyDescent="0.25">
      <c r="A43" s="73">
        <v>23</v>
      </c>
      <c r="B43" s="73" t="s">
        <v>173</v>
      </c>
      <c r="C43" s="1">
        <v>112</v>
      </c>
      <c r="D43" s="73" t="s">
        <v>986</v>
      </c>
      <c r="E43" s="1">
        <v>2</v>
      </c>
      <c r="F43" s="74">
        <v>2.4749768518518518E-2</v>
      </c>
      <c r="G43" s="73" t="s">
        <v>618</v>
      </c>
      <c r="H43" s="73" t="s">
        <v>708</v>
      </c>
      <c r="I43" s="73" t="s">
        <v>709</v>
      </c>
      <c r="J43" s="73" t="s">
        <v>710</v>
      </c>
      <c r="K43" s="36">
        <v>7</v>
      </c>
      <c r="L43" s="37" t="s">
        <v>322</v>
      </c>
      <c r="M43" s="37" t="s">
        <v>323</v>
      </c>
      <c r="N43" s="37" t="s">
        <v>324</v>
      </c>
      <c r="O43" s="37" t="s">
        <v>325</v>
      </c>
      <c r="P43" s="37" t="s">
        <v>326</v>
      </c>
      <c r="Q43" s="37" t="s">
        <v>327</v>
      </c>
      <c r="R43" s="37" t="s">
        <v>328</v>
      </c>
      <c r="S43" s="37" t="s">
        <v>45</v>
      </c>
      <c r="T43" s="37" t="s">
        <v>45</v>
      </c>
      <c r="U43" s="37" t="s">
        <v>329</v>
      </c>
      <c r="V43" s="37" t="s">
        <v>19</v>
      </c>
      <c r="W43" s="1">
        <f>VLOOKUP(A43,'Points Table'!A$3:J$43,IF('R1 XCO OHal'!V43="A Grade / Juniors",4,IF('R1 XCO OHal'!V43="B Grade",6,IF('R1 XCO OHal'!V43="C Grade",8,10))))</f>
        <v>184</v>
      </c>
    </row>
    <row r="44" spans="1:23" x14ac:dyDescent="0.25">
      <c r="A44" s="73">
        <v>1</v>
      </c>
      <c r="B44" s="73" t="s">
        <v>527</v>
      </c>
      <c r="C44" s="1">
        <v>132</v>
      </c>
      <c r="D44" s="73" t="s">
        <v>987</v>
      </c>
      <c r="E44" s="1">
        <v>4</v>
      </c>
      <c r="F44" s="74">
        <v>4.6843402777777779E-2</v>
      </c>
      <c r="G44" s="73" t="s">
        <v>575</v>
      </c>
      <c r="H44" s="73" t="s">
        <v>711</v>
      </c>
      <c r="I44" s="73" t="s">
        <v>712</v>
      </c>
      <c r="J44" s="73" t="s">
        <v>713</v>
      </c>
      <c r="K44" s="36">
        <v>7</v>
      </c>
      <c r="L44" s="37" t="s">
        <v>330</v>
      </c>
      <c r="M44" s="37" t="s">
        <v>331</v>
      </c>
      <c r="N44" s="37" t="s">
        <v>294</v>
      </c>
      <c r="O44" s="37" t="s">
        <v>332</v>
      </c>
      <c r="P44" s="37" t="s">
        <v>333</v>
      </c>
      <c r="Q44" s="37" t="s">
        <v>334</v>
      </c>
      <c r="R44" s="37" t="s">
        <v>335</v>
      </c>
      <c r="S44" s="37" t="s">
        <v>45</v>
      </c>
      <c r="T44" s="37" t="s">
        <v>45</v>
      </c>
      <c r="U44" s="37" t="s">
        <v>336</v>
      </c>
      <c r="V44" s="37" t="s">
        <v>19</v>
      </c>
      <c r="W44" s="1">
        <f>VLOOKUP(A44,'Points Table'!A$3:J$43,IF('R1 XCO OHal'!V44="A Grade / Juniors",4,IF('R1 XCO OHal'!V44="B Grade",6,IF('R1 XCO OHal'!V44="C Grade",8,10))))</f>
        <v>400</v>
      </c>
    </row>
    <row r="45" spans="1:23" x14ac:dyDescent="0.25">
      <c r="A45" s="73">
        <v>2</v>
      </c>
      <c r="B45" s="73" t="s">
        <v>527</v>
      </c>
      <c r="C45" s="1">
        <v>135</v>
      </c>
      <c r="D45" s="73" t="s">
        <v>988</v>
      </c>
      <c r="E45" s="1">
        <v>4</v>
      </c>
      <c r="F45" s="74">
        <v>4.6936921296296299E-2</v>
      </c>
      <c r="G45" s="73" t="s">
        <v>714</v>
      </c>
      <c r="H45" s="73" t="s">
        <v>715</v>
      </c>
      <c r="I45" s="73" t="s">
        <v>716</v>
      </c>
      <c r="J45" s="73" t="s">
        <v>633</v>
      </c>
      <c r="K45" s="36">
        <v>6</v>
      </c>
      <c r="L45" s="37" t="s">
        <v>337</v>
      </c>
      <c r="M45" s="37" t="s">
        <v>202</v>
      </c>
      <c r="N45" s="37" t="s">
        <v>338</v>
      </c>
      <c r="O45" s="37" t="s">
        <v>339</v>
      </c>
      <c r="P45" s="37" t="s">
        <v>340</v>
      </c>
      <c r="Q45" s="37" t="s">
        <v>341</v>
      </c>
      <c r="R45" s="37" t="s">
        <v>45</v>
      </c>
      <c r="S45" s="37" t="s">
        <v>45</v>
      </c>
      <c r="T45" s="37" t="s">
        <v>45</v>
      </c>
      <c r="U45" s="37" t="s">
        <v>342</v>
      </c>
      <c r="V45" s="37" t="s">
        <v>19</v>
      </c>
      <c r="W45" s="1">
        <f>VLOOKUP(A45,'Points Table'!A$3:J$43,IF('R1 XCO OHal'!V45="A Grade / Juniors",4,IF('R1 XCO OHal'!V45="B Grade",6,IF('R1 XCO OHal'!V45="C Grade",8,10))))</f>
        <v>360</v>
      </c>
    </row>
    <row r="46" spans="1:23" x14ac:dyDescent="0.25">
      <c r="A46" s="73">
        <v>3</v>
      </c>
      <c r="B46" s="73" t="s">
        <v>527</v>
      </c>
      <c r="C46" s="1">
        <v>133</v>
      </c>
      <c r="D46" s="73" t="s">
        <v>989</v>
      </c>
      <c r="E46" s="1">
        <v>4</v>
      </c>
      <c r="F46" s="74">
        <v>4.6971990740740738E-2</v>
      </c>
      <c r="G46" s="73" t="s">
        <v>717</v>
      </c>
      <c r="H46" s="73" t="s">
        <v>718</v>
      </c>
      <c r="I46" s="73" t="s">
        <v>702</v>
      </c>
      <c r="J46" s="73" t="s">
        <v>719</v>
      </c>
      <c r="K46" s="36">
        <v>6</v>
      </c>
      <c r="L46" s="37" t="s">
        <v>343</v>
      </c>
      <c r="M46" s="37" t="s">
        <v>344</v>
      </c>
      <c r="N46" s="37" t="s">
        <v>345</v>
      </c>
      <c r="O46" s="37" t="s">
        <v>346</v>
      </c>
      <c r="P46" s="37" t="s">
        <v>347</v>
      </c>
      <c r="Q46" s="37" t="s">
        <v>348</v>
      </c>
      <c r="R46" s="37" t="s">
        <v>45</v>
      </c>
      <c r="S46" s="37" t="s">
        <v>45</v>
      </c>
      <c r="T46" s="37" t="s">
        <v>45</v>
      </c>
      <c r="U46" s="37" t="s">
        <v>349</v>
      </c>
      <c r="V46" s="37" t="s">
        <v>19</v>
      </c>
      <c r="W46" s="1">
        <f>VLOOKUP(A46,'Points Table'!A$3:J$43,IF('R1 XCO OHal'!V46="A Grade / Juniors",4,IF('R1 XCO OHal'!V46="B Grade",6,IF('R1 XCO OHal'!V46="C Grade",8,10))))</f>
        <v>336</v>
      </c>
    </row>
    <row r="47" spans="1:23" x14ac:dyDescent="0.25">
      <c r="A47" s="73">
        <v>4</v>
      </c>
      <c r="B47" s="73" t="s">
        <v>527</v>
      </c>
      <c r="C47" s="1">
        <v>138</v>
      </c>
      <c r="D47" s="73" t="s">
        <v>990</v>
      </c>
      <c r="E47" s="1">
        <v>4</v>
      </c>
      <c r="F47" s="74">
        <v>4.852453703703704E-2</v>
      </c>
      <c r="G47" s="73" t="s">
        <v>720</v>
      </c>
      <c r="H47" s="73" t="s">
        <v>703</v>
      </c>
      <c r="I47" s="73" t="s">
        <v>721</v>
      </c>
      <c r="J47" s="73" t="s">
        <v>722</v>
      </c>
      <c r="K47" s="36">
        <v>6</v>
      </c>
      <c r="L47" s="37" t="s">
        <v>350</v>
      </c>
      <c r="M47" s="37" t="s">
        <v>351</v>
      </c>
      <c r="N47" s="37" t="s">
        <v>324</v>
      </c>
      <c r="O47" s="37" t="s">
        <v>209</v>
      </c>
      <c r="P47" s="37" t="s">
        <v>352</v>
      </c>
      <c r="Q47" s="37" t="s">
        <v>353</v>
      </c>
      <c r="R47" s="37" t="s">
        <v>45</v>
      </c>
      <c r="S47" s="37" t="s">
        <v>45</v>
      </c>
      <c r="T47" s="37" t="s">
        <v>45</v>
      </c>
      <c r="U47" s="37" t="s">
        <v>354</v>
      </c>
      <c r="V47" s="37" t="s">
        <v>19</v>
      </c>
      <c r="W47" s="1">
        <f>VLOOKUP(A47,'Points Table'!A$3:J$43,IF('R1 XCO OHal'!V47="A Grade / Juniors",4,IF('R1 XCO OHal'!V47="B Grade",6,IF('R1 XCO OHal'!V47="C Grade",8,10))))</f>
        <v>320</v>
      </c>
    </row>
    <row r="48" spans="1:23" x14ac:dyDescent="0.25">
      <c r="A48" s="73">
        <v>5</v>
      </c>
      <c r="B48" s="73" t="s">
        <v>527</v>
      </c>
      <c r="C48" s="1">
        <v>136</v>
      </c>
      <c r="D48" s="73" t="s">
        <v>991</v>
      </c>
      <c r="E48" s="1">
        <v>4</v>
      </c>
      <c r="F48" s="74">
        <v>5.3385648148148147E-2</v>
      </c>
      <c r="G48" s="73" t="s">
        <v>723</v>
      </c>
      <c r="H48" s="73" t="s">
        <v>724</v>
      </c>
      <c r="I48" s="73" t="s">
        <v>725</v>
      </c>
      <c r="J48" s="73" t="s">
        <v>726</v>
      </c>
      <c r="K48" s="36">
        <v>6</v>
      </c>
      <c r="L48" s="37" t="s">
        <v>355</v>
      </c>
      <c r="M48" s="37" t="s">
        <v>356</v>
      </c>
      <c r="N48" s="37" t="s">
        <v>357</v>
      </c>
      <c r="O48" s="37" t="s">
        <v>334</v>
      </c>
      <c r="P48" s="37" t="s">
        <v>358</v>
      </c>
      <c r="Q48" s="37" t="s">
        <v>359</v>
      </c>
      <c r="R48" s="37" t="s">
        <v>45</v>
      </c>
      <c r="S48" s="37" t="s">
        <v>45</v>
      </c>
      <c r="T48" s="37" t="s">
        <v>45</v>
      </c>
      <c r="U48" s="37" t="s">
        <v>360</v>
      </c>
      <c r="V48" s="37" t="s">
        <v>19</v>
      </c>
      <c r="W48" s="1">
        <f>VLOOKUP(A48,'Points Table'!A$3:J$43,IF('R1 XCO OHal'!V48="A Grade / Juniors",4,IF('R1 XCO OHal'!V48="B Grade",6,IF('R1 XCO OHal'!V48="C Grade",8,10))))</f>
        <v>312</v>
      </c>
    </row>
    <row r="49" spans="1:23" x14ac:dyDescent="0.25">
      <c r="A49" s="73">
        <v>6</v>
      </c>
      <c r="B49" s="73" t="s">
        <v>527</v>
      </c>
      <c r="C49" s="1">
        <v>134</v>
      </c>
      <c r="D49" s="73" t="s">
        <v>992</v>
      </c>
      <c r="E49" s="1">
        <v>2</v>
      </c>
      <c r="F49" s="74">
        <v>2.8589120370370369E-2</v>
      </c>
      <c r="G49" s="73" t="s">
        <v>618</v>
      </c>
      <c r="H49" s="73" t="s">
        <v>727</v>
      </c>
      <c r="I49" s="73" t="s">
        <v>728</v>
      </c>
      <c r="J49" s="73" t="s">
        <v>729</v>
      </c>
      <c r="K49" s="36">
        <v>6</v>
      </c>
      <c r="L49" s="37" t="s">
        <v>361</v>
      </c>
      <c r="M49" s="37" t="s">
        <v>157</v>
      </c>
      <c r="N49" s="37" t="s">
        <v>362</v>
      </c>
      <c r="O49" s="37" t="s">
        <v>363</v>
      </c>
      <c r="P49" s="37" t="s">
        <v>364</v>
      </c>
      <c r="Q49" s="37" t="s">
        <v>365</v>
      </c>
      <c r="R49" s="37" t="s">
        <v>45</v>
      </c>
      <c r="S49" s="37" t="s">
        <v>45</v>
      </c>
      <c r="T49" s="37" t="s">
        <v>45</v>
      </c>
      <c r="U49" s="37" t="s">
        <v>366</v>
      </c>
      <c r="V49" s="37" t="s">
        <v>19</v>
      </c>
      <c r="W49" s="1">
        <f>VLOOKUP(A49,'Points Table'!A$3:J$43,IF('R1 XCO OHal'!V49="A Grade / Juniors",4,IF('R1 XCO OHal'!V49="B Grade",6,IF('R1 XCO OHal'!V49="C Grade",8,10))))</f>
        <v>304</v>
      </c>
    </row>
    <row r="50" spans="1:23" x14ac:dyDescent="0.25">
      <c r="A50" s="73">
        <v>1</v>
      </c>
      <c r="B50" s="73" t="s">
        <v>314</v>
      </c>
      <c r="C50" s="1">
        <v>209</v>
      </c>
      <c r="D50" s="73" t="s">
        <v>993</v>
      </c>
      <c r="E50" s="1">
        <v>4</v>
      </c>
      <c r="F50" s="74">
        <v>4.1853703703703705E-2</v>
      </c>
      <c r="G50" s="73" t="s">
        <v>575</v>
      </c>
      <c r="H50" s="73" t="s">
        <v>730</v>
      </c>
      <c r="I50" s="73" t="s">
        <v>673</v>
      </c>
      <c r="J50" s="73" t="s">
        <v>731</v>
      </c>
      <c r="K50" s="36">
        <v>6</v>
      </c>
      <c r="L50" s="37" t="s">
        <v>368</v>
      </c>
      <c r="M50" s="37" t="s">
        <v>369</v>
      </c>
      <c r="N50" s="37" t="s">
        <v>370</v>
      </c>
      <c r="O50" s="37" t="s">
        <v>371</v>
      </c>
      <c r="P50" s="37" t="s">
        <v>372</v>
      </c>
      <c r="Q50" s="37" t="s">
        <v>373</v>
      </c>
      <c r="R50" s="37" t="s">
        <v>45</v>
      </c>
      <c r="S50" s="37" t="s">
        <v>45</v>
      </c>
      <c r="T50" s="37" t="s">
        <v>45</v>
      </c>
      <c r="U50" s="37" t="s">
        <v>374</v>
      </c>
      <c r="V50" s="37" t="s">
        <v>21</v>
      </c>
      <c r="W50" s="1">
        <f>VLOOKUP(A50,'Points Table'!A$3:J$43,IF('R1 XCO OHal'!V50="A Grade / Juniors",4,IF('R1 XCO OHal'!V50="B Grade",6,IF('R1 XCO OHal'!V50="C Grade",8,10))))</f>
        <v>350</v>
      </c>
    </row>
    <row r="51" spans="1:23" x14ac:dyDescent="0.25">
      <c r="A51" s="73">
        <v>2</v>
      </c>
      <c r="B51" s="73" t="s">
        <v>314</v>
      </c>
      <c r="C51" s="1">
        <v>211</v>
      </c>
      <c r="D51" s="73" t="s">
        <v>994</v>
      </c>
      <c r="E51" s="1">
        <v>4</v>
      </c>
      <c r="F51" s="74">
        <v>4.1865393518518521E-2</v>
      </c>
      <c r="G51" s="73" t="s">
        <v>732</v>
      </c>
      <c r="H51" s="73" t="s">
        <v>733</v>
      </c>
      <c r="I51" s="73" t="s">
        <v>690</v>
      </c>
      <c r="J51" s="73" t="s">
        <v>731</v>
      </c>
      <c r="K51" s="36">
        <v>6</v>
      </c>
      <c r="L51" s="37" t="s">
        <v>375</v>
      </c>
      <c r="M51" s="37" t="s">
        <v>376</v>
      </c>
      <c r="N51" s="37" t="s">
        <v>377</v>
      </c>
      <c r="O51" s="37" t="s">
        <v>378</v>
      </c>
      <c r="P51" s="37" t="s">
        <v>379</v>
      </c>
      <c r="Q51" s="37" t="s">
        <v>48</v>
      </c>
      <c r="R51" s="37" t="s">
        <v>45</v>
      </c>
      <c r="S51" s="37" t="s">
        <v>45</v>
      </c>
      <c r="T51" s="37" t="s">
        <v>45</v>
      </c>
      <c r="U51" s="37" t="s">
        <v>380</v>
      </c>
      <c r="V51" s="37" t="s">
        <v>21</v>
      </c>
      <c r="W51" s="1">
        <f>VLOOKUP(A51,'Points Table'!A$3:J$43,IF('R1 XCO OHal'!V51="A Grade / Juniors",4,IF('R1 XCO OHal'!V51="B Grade",6,IF('R1 XCO OHal'!V51="C Grade",8,10))))</f>
        <v>315</v>
      </c>
    </row>
    <row r="52" spans="1:23" x14ac:dyDescent="0.25">
      <c r="A52" s="73">
        <v>3</v>
      </c>
      <c r="B52" s="73" t="s">
        <v>314</v>
      </c>
      <c r="C52" s="1">
        <v>217</v>
      </c>
      <c r="D52" s="73" t="s">
        <v>995</v>
      </c>
      <c r="E52" s="1">
        <v>4</v>
      </c>
      <c r="F52" s="74">
        <v>4.2945601851851853E-2</v>
      </c>
      <c r="G52" s="73" t="s">
        <v>734</v>
      </c>
      <c r="H52" s="73" t="s">
        <v>735</v>
      </c>
      <c r="I52" s="73" t="s">
        <v>736</v>
      </c>
      <c r="J52" s="73" t="s">
        <v>627</v>
      </c>
      <c r="K52" s="36">
        <v>6</v>
      </c>
      <c r="L52" s="37" t="s">
        <v>381</v>
      </c>
      <c r="M52" s="37" t="s">
        <v>382</v>
      </c>
      <c r="N52" s="37" t="s">
        <v>383</v>
      </c>
      <c r="O52" s="37" t="s">
        <v>384</v>
      </c>
      <c r="P52" s="37" t="s">
        <v>385</v>
      </c>
      <c r="Q52" s="37" t="s">
        <v>386</v>
      </c>
      <c r="R52" s="37" t="s">
        <v>45</v>
      </c>
      <c r="S52" s="37" t="s">
        <v>45</v>
      </c>
      <c r="T52" s="37" t="s">
        <v>45</v>
      </c>
      <c r="U52" s="37" t="s">
        <v>387</v>
      </c>
      <c r="V52" s="37" t="s">
        <v>21</v>
      </c>
      <c r="W52" s="1">
        <f>VLOOKUP(A52,'Points Table'!A$3:J$43,IF('R1 XCO OHal'!V52="A Grade / Juniors",4,IF('R1 XCO OHal'!V52="B Grade",6,IF('R1 XCO OHal'!V52="C Grade",8,10))))</f>
        <v>294</v>
      </c>
    </row>
    <row r="53" spans="1:23" x14ac:dyDescent="0.25">
      <c r="A53" s="73">
        <v>4</v>
      </c>
      <c r="B53" s="73" t="s">
        <v>314</v>
      </c>
      <c r="C53" s="1">
        <v>201</v>
      </c>
      <c r="D53" s="73" t="s">
        <v>996</v>
      </c>
      <c r="E53" s="1">
        <v>4</v>
      </c>
      <c r="F53" s="74">
        <v>4.3371180555555555E-2</v>
      </c>
      <c r="G53" s="73" t="s">
        <v>737</v>
      </c>
      <c r="H53" s="73" t="s">
        <v>738</v>
      </c>
      <c r="I53" s="73" t="s">
        <v>739</v>
      </c>
      <c r="J53" s="73" t="s">
        <v>688</v>
      </c>
      <c r="K53" s="36">
        <v>6</v>
      </c>
      <c r="L53" s="37" t="s">
        <v>388</v>
      </c>
      <c r="M53" s="37" t="s">
        <v>389</v>
      </c>
      <c r="N53" s="37" t="s">
        <v>390</v>
      </c>
      <c r="O53" s="37" t="s">
        <v>391</v>
      </c>
      <c r="P53" s="37" t="s">
        <v>392</v>
      </c>
      <c r="Q53" s="37" t="s">
        <v>393</v>
      </c>
      <c r="R53" s="37" t="s">
        <v>45</v>
      </c>
      <c r="S53" s="37" t="s">
        <v>45</v>
      </c>
      <c r="T53" s="37" t="s">
        <v>45</v>
      </c>
      <c r="U53" s="37" t="s">
        <v>394</v>
      </c>
      <c r="V53" s="37" t="s">
        <v>21</v>
      </c>
      <c r="W53" s="1">
        <f>VLOOKUP(A53,'Points Table'!A$3:J$43,IF('R1 XCO OHal'!V53="A Grade / Juniors",4,IF('R1 XCO OHal'!V53="B Grade",6,IF('R1 XCO OHal'!V53="C Grade",8,10))))</f>
        <v>280</v>
      </c>
    </row>
    <row r="54" spans="1:23" x14ac:dyDescent="0.25">
      <c r="A54" s="73">
        <v>5</v>
      </c>
      <c r="B54" s="73" t="s">
        <v>314</v>
      </c>
      <c r="C54" s="1">
        <v>219</v>
      </c>
      <c r="D54" s="73" t="s">
        <v>997</v>
      </c>
      <c r="E54" s="1">
        <v>4</v>
      </c>
      <c r="F54" s="74">
        <v>4.3640046296296295E-2</v>
      </c>
      <c r="G54" s="73" t="s">
        <v>740</v>
      </c>
      <c r="H54" s="73" t="s">
        <v>741</v>
      </c>
      <c r="I54" s="73" t="s">
        <v>742</v>
      </c>
      <c r="J54" s="73" t="s">
        <v>743</v>
      </c>
      <c r="K54" s="36">
        <v>6</v>
      </c>
      <c r="L54" s="37" t="s">
        <v>395</v>
      </c>
      <c r="M54" s="37" t="s">
        <v>396</v>
      </c>
      <c r="N54" s="37" t="s">
        <v>85</v>
      </c>
      <c r="O54" s="37" t="s">
        <v>397</v>
      </c>
      <c r="P54" s="37" t="s">
        <v>398</v>
      </c>
      <c r="Q54" s="37" t="s">
        <v>399</v>
      </c>
      <c r="R54" s="37" t="s">
        <v>45</v>
      </c>
      <c r="S54" s="37" t="s">
        <v>45</v>
      </c>
      <c r="T54" s="37" t="s">
        <v>45</v>
      </c>
      <c r="U54" s="37" t="s">
        <v>400</v>
      </c>
      <c r="V54" s="37" t="s">
        <v>21</v>
      </c>
      <c r="W54" s="1">
        <f>VLOOKUP(A54,'Points Table'!A$3:J$43,IF('R1 XCO OHal'!V54="A Grade / Juniors",4,IF('R1 XCO OHal'!V54="B Grade",6,IF('R1 XCO OHal'!V54="C Grade",8,10))))</f>
        <v>273</v>
      </c>
    </row>
    <row r="55" spans="1:23" x14ac:dyDescent="0.25">
      <c r="A55" s="73">
        <v>6</v>
      </c>
      <c r="B55" s="73" t="s">
        <v>314</v>
      </c>
      <c r="C55" s="1">
        <v>227</v>
      </c>
      <c r="D55" s="73" t="s">
        <v>998</v>
      </c>
      <c r="E55" s="1">
        <v>4</v>
      </c>
      <c r="F55" s="74">
        <v>4.3721875E-2</v>
      </c>
      <c r="G55" s="73" t="s">
        <v>744</v>
      </c>
      <c r="H55" s="73" t="s">
        <v>745</v>
      </c>
      <c r="I55" s="73" t="s">
        <v>746</v>
      </c>
      <c r="J55" s="73" t="s">
        <v>747</v>
      </c>
      <c r="K55" s="36">
        <v>5</v>
      </c>
      <c r="L55" s="37" t="s">
        <v>401</v>
      </c>
      <c r="M55" s="37" t="s">
        <v>121</v>
      </c>
      <c r="N55" s="37" t="s">
        <v>402</v>
      </c>
      <c r="O55" s="37" t="s">
        <v>403</v>
      </c>
      <c r="P55" s="37" t="s">
        <v>404</v>
      </c>
      <c r="Q55" s="37" t="s">
        <v>45</v>
      </c>
      <c r="R55" s="37" t="s">
        <v>45</v>
      </c>
      <c r="S55" s="37" t="s">
        <v>45</v>
      </c>
      <c r="T55" s="37" t="s">
        <v>45</v>
      </c>
      <c r="U55" s="37" t="s">
        <v>405</v>
      </c>
      <c r="V55" s="37" t="s">
        <v>21</v>
      </c>
      <c r="W55" s="1">
        <f>VLOOKUP(A55,'Points Table'!A$3:J$43,IF('R1 XCO OHal'!V55="A Grade / Juniors",4,IF('R1 XCO OHal'!V55="B Grade",6,IF('R1 XCO OHal'!V55="C Grade",8,10))))</f>
        <v>266</v>
      </c>
    </row>
    <row r="56" spans="1:23" x14ac:dyDescent="0.25">
      <c r="A56" s="73">
        <v>7</v>
      </c>
      <c r="B56" s="73" t="s">
        <v>314</v>
      </c>
      <c r="C56" s="1">
        <v>216</v>
      </c>
      <c r="D56" s="73" t="s">
        <v>999</v>
      </c>
      <c r="E56" s="1">
        <v>4</v>
      </c>
      <c r="F56" s="74">
        <v>4.4089004629629627E-2</v>
      </c>
      <c r="G56" s="73" t="s">
        <v>748</v>
      </c>
      <c r="H56" s="73" t="s">
        <v>749</v>
      </c>
      <c r="I56" s="73" t="s">
        <v>750</v>
      </c>
      <c r="J56" s="73" t="s">
        <v>751</v>
      </c>
      <c r="K56" s="36">
        <v>5</v>
      </c>
      <c r="L56" s="37" t="s">
        <v>406</v>
      </c>
      <c r="M56" s="37" t="s">
        <v>407</v>
      </c>
      <c r="N56" s="37" t="s">
        <v>408</v>
      </c>
      <c r="O56" s="37" t="s">
        <v>409</v>
      </c>
      <c r="P56" s="37" t="s">
        <v>410</v>
      </c>
      <c r="Q56" s="37" t="s">
        <v>45</v>
      </c>
      <c r="R56" s="37" t="s">
        <v>45</v>
      </c>
      <c r="S56" s="37" t="s">
        <v>45</v>
      </c>
      <c r="T56" s="37" t="s">
        <v>45</v>
      </c>
      <c r="U56" s="37" t="s">
        <v>411</v>
      </c>
      <c r="V56" s="37" t="s">
        <v>21</v>
      </c>
      <c r="W56" s="1">
        <f>VLOOKUP(A56,'Points Table'!A$3:J$43,IF('R1 XCO OHal'!V56="A Grade / Juniors",4,IF('R1 XCO OHal'!V56="B Grade",6,IF('R1 XCO OHal'!V56="C Grade",8,10))))</f>
        <v>259</v>
      </c>
    </row>
    <row r="57" spans="1:23" x14ac:dyDescent="0.25">
      <c r="A57" s="73">
        <v>8</v>
      </c>
      <c r="B57" s="73" t="s">
        <v>314</v>
      </c>
      <c r="C57" s="1">
        <v>207</v>
      </c>
      <c r="D57" s="73" t="s">
        <v>1000</v>
      </c>
      <c r="E57" s="1">
        <v>4</v>
      </c>
      <c r="F57" s="74">
        <v>4.4806828703703706E-2</v>
      </c>
      <c r="G57" s="73" t="s">
        <v>752</v>
      </c>
      <c r="H57" s="73" t="s">
        <v>629</v>
      </c>
      <c r="I57" s="73" t="s">
        <v>719</v>
      </c>
      <c r="J57" s="73" t="s">
        <v>711</v>
      </c>
      <c r="K57" s="36">
        <v>5</v>
      </c>
      <c r="L57" s="37" t="s">
        <v>412</v>
      </c>
      <c r="M57" s="37" t="s">
        <v>413</v>
      </c>
      <c r="N57" s="37" t="s">
        <v>414</v>
      </c>
      <c r="O57" s="37" t="s">
        <v>415</v>
      </c>
      <c r="P57" s="37" t="s">
        <v>416</v>
      </c>
      <c r="Q57" s="37" t="s">
        <v>45</v>
      </c>
      <c r="R57" s="37" t="s">
        <v>45</v>
      </c>
      <c r="S57" s="37" t="s">
        <v>45</v>
      </c>
      <c r="T57" s="37" t="s">
        <v>45</v>
      </c>
      <c r="U57" s="37" t="s">
        <v>417</v>
      </c>
      <c r="V57" s="37" t="s">
        <v>21</v>
      </c>
      <c r="W57" s="1">
        <f>VLOOKUP(A57,'Points Table'!A$3:J$43,IF('R1 XCO OHal'!V57="A Grade / Juniors",4,IF('R1 XCO OHal'!V57="B Grade",6,IF('R1 XCO OHal'!V57="C Grade",8,10))))</f>
        <v>251.99999999999997</v>
      </c>
    </row>
    <row r="58" spans="1:23" x14ac:dyDescent="0.25">
      <c r="A58" s="73">
        <v>9</v>
      </c>
      <c r="B58" s="73" t="s">
        <v>314</v>
      </c>
      <c r="C58" s="1">
        <v>204</v>
      </c>
      <c r="D58" s="73" t="s">
        <v>1001</v>
      </c>
      <c r="E58" s="1">
        <v>4</v>
      </c>
      <c r="F58" s="74">
        <v>4.5110763888888891E-2</v>
      </c>
      <c r="G58" s="73" t="s">
        <v>753</v>
      </c>
      <c r="H58" s="73" t="s">
        <v>670</v>
      </c>
      <c r="I58" s="73" t="s">
        <v>754</v>
      </c>
      <c r="J58" s="73" t="s">
        <v>755</v>
      </c>
      <c r="K58" s="36">
        <v>5</v>
      </c>
      <c r="L58" s="37" t="s">
        <v>418</v>
      </c>
      <c r="M58" s="37" t="s">
        <v>419</v>
      </c>
      <c r="N58" s="37" t="s">
        <v>420</v>
      </c>
      <c r="O58" s="37" t="s">
        <v>421</v>
      </c>
      <c r="P58" s="37" t="s">
        <v>422</v>
      </c>
      <c r="Q58" s="37" t="s">
        <v>45</v>
      </c>
      <c r="R58" s="37" t="s">
        <v>45</v>
      </c>
      <c r="S58" s="37" t="s">
        <v>45</v>
      </c>
      <c r="T58" s="37" t="s">
        <v>45</v>
      </c>
      <c r="U58" s="37" t="s">
        <v>423</v>
      </c>
      <c r="V58" s="37" t="s">
        <v>21</v>
      </c>
      <c r="W58" s="1">
        <f>VLOOKUP(A58,'Points Table'!A$3:J$43,IF('R1 XCO OHal'!V58="A Grade / Juniors",4,IF('R1 XCO OHal'!V58="B Grade",6,IF('R1 XCO OHal'!V58="C Grade",8,10))))</f>
        <v>244.99999999999997</v>
      </c>
    </row>
    <row r="59" spans="1:23" x14ac:dyDescent="0.25">
      <c r="A59" s="73">
        <v>10</v>
      </c>
      <c r="B59" s="73" t="s">
        <v>314</v>
      </c>
      <c r="C59" s="1">
        <v>213</v>
      </c>
      <c r="D59" s="73" t="s">
        <v>1002</v>
      </c>
      <c r="E59" s="1">
        <v>4</v>
      </c>
      <c r="F59" s="74">
        <v>4.5325925925925929E-2</v>
      </c>
      <c r="G59" s="73" t="s">
        <v>756</v>
      </c>
      <c r="H59" s="73" t="s">
        <v>757</v>
      </c>
      <c r="I59" s="73" t="s">
        <v>758</v>
      </c>
      <c r="J59" s="73" t="s">
        <v>700</v>
      </c>
      <c r="K59" s="36">
        <v>5</v>
      </c>
      <c r="L59" s="37" t="s">
        <v>424</v>
      </c>
      <c r="M59" s="37" t="s">
        <v>425</v>
      </c>
      <c r="N59" s="37" t="s">
        <v>426</v>
      </c>
      <c r="O59" s="37" t="s">
        <v>427</v>
      </c>
      <c r="P59" s="37" t="s">
        <v>428</v>
      </c>
      <c r="Q59" s="37" t="s">
        <v>45</v>
      </c>
      <c r="R59" s="37" t="s">
        <v>45</v>
      </c>
      <c r="S59" s="37" t="s">
        <v>45</v>
      </c>
      <c r="T59" s="37" t="s">
        <v>45</v>
      </c>
      <c r="U59" s="37" t="s">
        <v>429</v>
      </c>
      <c r="V59" s="37" t="s">
        <v>21</v>
      </c>
      <c r="W59" s="1">
        <f>VLOOKUP(A59,'Points Table'!A$3:J$43,IF('R1 XCO OHal'!V59="A Grade / Juniors",4,IF('R1 XCO OHal'!V59="B Grade",6,IF('R1 XCO OHal'!V59="C Grade",8,10))))</f>
        <v>237.99999999999997</v>
      </c>
    </row>
    <row r="60" spans="1:23" x14ac:dyDescent="0.25">
      <c r="A60" s="73">
        <v>11</v>
      </c>
      <c r="B60" s="73" t="s">
        <v>314</v>
      </c>
      <c r="C60" s="1">
        <v>212</v>
      </c>
      <c r="D60" s="73" t="s">
        <v>1003</v>
      </c>
      <c r="E60" s="1">
        <v>4</v>
      </c>
      <c r="F60" s="74">
        <v>4.5501273148148148E-2</v>
      </c>
      <c r="G60" s="73" t="s">
        <v>759</v>
      </c>
      <c r="H60" s="73" t="s">
        <v>760</v>
      </c>
      <c r="I60" s="73" t="s">
        <v>761</v>
      </c>
      <c r="J60" s="73" t="s">
        <v>762</v>
      </c>
      <c r="K60" s="36">
        <v>5</v>
      </c>
      <c r="L60" s="37" t="s">
        <v>430</v>
      </c>
      <c r="M60" s="37" t="s">
        <v>431</v>
      </c>
      <c r="N60" s="37" t="s">
        <v>432</v>
      </c>
      <c r="O60" s="37" t="s">
        <v>433</v>
      </c>
      <c r="P60" s="37" t="s">
        <v>434</v>
      </c>
      <c r="Q60" s="37" t="s">
        <v>45</v>
      </c>
      <c r="R60" s="37" t="s">
        <v>45</v>
      </c>
      <c r="S60" s="37" t="s">
        <v>45</v>
      </c>
      <c r="T60" s="37" t="s">
        <v>45</v>
      </c>
      <c r="U60" s="37" t="s">
        <v>435</v>
      </c>
      <c r="V60" s="37" t="s">
        <v>21</v>
      </c>
      <c r="W60" s="1">
        <f>VLOOKUP(A60,'Points Table'!A$3:J$43,IF('R1 XCO OHal'!V60="A Grade / Juniors",4,IF('R1 XCO OHal'!V60="B Grade",6,IF('R1 XCO OHal'!V60="C Grade",8,10))))</f>
        <v>230.99999999999997</v>
      </c>
    </row>
    <row r="61" spans="1:23" x14ac:dyDescent="0.25">
      <c r="A61" s="73">
        <v>12</v>
      </c>
      <c r="B61" s="73" t="s">
        <v>314</v>
      </c>
      <c r="C61" s="1">
        <v>206</v>
      </c>
      <c r="D61" s="73" t="s">
        <v>1004</v>
      </c>
      <c r="E61" s="1">
        <v>4</v>
      </c>
      <c r="F61" s="74">
        <v>4.5985300925925926E-2</v>
      </c>
      <c r="G61" s="73" t="s">
        <v>763</v>
      </c>
      <c r="H61" s="73" t="s">
        <v>745</v>
      </c>
      <c r="I61" s="73" t="s">
        <v>764</v>
      </c>
      <c r="J61" s="73" t="s">
        <v>765</v>
      </c>
      <c r="K61" s="36">
        <v>5</v>
      </c>
      <c r="L61" s="37" t="s">
        <v>436</v>
      </c>
      <c r="M61" s="37" t="s">
        <v>437</v>
      </c>
      <c r="N61" s="37" t="s">
        <v>438</v>
      </c>
      <c r="O61" s="37" t="s">
        <v>439</v>
      </c>
      <c r="P61" s="37" t="s">
        <v>440</v>
      </c>
      <c r="Q61" s="37" t="s">
        <v>45</v>
      </c>
      <c r="R61" s="37" t="s">
        <v>45</v>
      </c>
      <c r="S61" s="37" t="s">
        <v>45</v>
      </c>
      <c r="T61" s="37" t="s">
        <v>45</v>
      </c>
      <c r="U61" s="37" t="s">
        <v>441</v>
      </c>
      <c r="V61" s="37" t="s">
        <v>21</v>
      </c>
      <c r="W61" s="1">
        <f>VLOOKUP(A61,'Points Table'!A$3:J$43,IF('R1 XCO OHal'!V61="A Grade / Juniors",4,IF('R1 XCO OHal'!V61="B Grade",6,IF('R1 XCO OHal'!V61="C Grade",8,10))))</f>
        <v>224</v>
      </c>
    </row>
    <row r="62" spans="1:23" x14ac:dyDescent="0.25">
      <c r="A62" s="73">
        <v>13</v>
      </c>
      <c r="B62" s="73" t="s">
        <v>314</v>
      </c>
      <c r="C62" s="1">
        <v>229</v>
      </c>
      <c r="D62" s="73" t="s">
        <v>1005</v>
      </c>
      <c r="E62" s="1">
        <v>4</v>
      </c>
      <c r="F62" s="74">
        <v>4.6020370370370371E-2</v>
      </c>
      <c r="G62" s="73" t="s">
        <v>766</v>
      </c>
      <c r="H62" s="73" t="s">
        <v>767</v>
      </c>
      <c r="I62" s="73" t="s">
        <v>633</v>
      </c>
      <c r="J62" s="73" t="s">
        <v>768</v>
      </c>
      <c r="K62" s="36">
        <v>4</v>
      </c>
      <c r="L62" s="37" t="s">
        <v>339</v>
      </c>
      <c r="M62" s="37" t="s">
        <v>442</v>
      </c>
      <c r="N62" s="37" t="s">
        <v>443</v>
      </c>
      <c r="O62" s="37" t="s">
        <v>444</v>
      </c>
      <c r="P62" s="37" t="s">
        <v>45</v>
      </c>
      <c r="Q62" s="37" t="s">
        <v>45</v>
      </c>
      <c r="R62" s="37" t="s">
        <v>45</v>
      </c>
      <c r="S62" s="37" t="s">
        <v>45</v>
      </c>
      <c r="T62" s="37" t="s">
        <v>45</v>
      </c>
      <c r="U62" s="37" t="s">
        <v>445</v>
      </c>
      <c r="V62" s="37" t="s">
        <v>21</v>
      </c>
      <c r="W62" s="1">
        <f>VLOOKUP(A62,'Points Table'!A$3:J$43,IF('R1 XCO OHal'!V62="A Grade / Juniors",4,IF('R1 XCO OHal'!V62="B Grade",6,IF('R1 XCO OHal'!V62="C Grade",8,10))))</f>
        <v>217</v>
      </c>
    </row>
    <row r="63" spans="1:23" x14ac:dyDescent="0.25">
      <c r="A63" s="73">
        <v>14</v>
      </c>
      <c r="B63" s="73" t="s">
        <v>314</v>
      </c>
      <c r="C63" s="1">
        <v>221</v>
      </c>
      <c r="D63" s="73" t="s">
        <v>1006</v>
      </c>
      <c r="E63" s="1">
        <v>4</v>
      </c>
      <c r="F63" s="74">
        <v>4.6668055555555553E-2</v>
      </c>
      <c r="G63" s="73" t="s">
        <v>769</v>
      </c>
      <c r="H63" s="73" t="s">
        <v>745</v>
      </c>
      <c r="I63" s="73" t="s">
        <v>770</v>
      </c>
      <c r="J63" s="73" t="s">
        <v>771</v>
      </c>
      <c r="K63" s="36">
        <v>3</v>
      </c>
      <c r="L63" s="37" t="s">
        <v>446</v>
      </c>
      <c r="M63" s="37" t="s">
        <v>447</v>
      </c>
      <c r="N63" s="37" t="s">
        <v>448</v>
      </c>
      <c r="O63" s="37" t="s">
        <v>45</v>
      </c>
      <c r="P63" s="37" t="s">
        <v>45</v>
      </c>
      <c r="Q63" s="37" t="s">
        <v>45</v>
      </c>
      <c r="R63" s="37" t="s">
        <v>45</v>
      </c>
      <c r="S63" s="37" t="s">
        <v>45</v>
      </c>
      <c r="T63" s="37" t="s">
        <v>45</v>
      </c>
      <c r="U63" s="37" t="s">
        <v>449</v>
      </c>
      <c r="V63" s="37" t="s">
        <v>21</v>
      </c>
      <c r="W63" s="1">
        <f>VLOOKUP(A63,'Points Table'!A$3:J$43,IF('R1 XCO OHal'!V63="A Grade / Juniors",4,IF('R1 XCO OHal'!V63="B Grade",6,IF('R1 XCO OHal'!V63="C Grade",8,10))))</f>
        <v>210</v>
      </c>
    </row>
    <row r="64" spans="1:23" x14ac:dyDescent="0.25">
      <c r="A64" s="73">
        <v>15</v>
      </c>
      <c r="B64" s="73" t="s">
        <v>314</v>
      </c>
      <c r="C64" s="1">
        <v>224</v>
      </c>
      <c r="D64" s="73" t="s">
        <v>1007</v>
      </c>
      <c r="E64" s="1">
        <v>4</v>
      </c>
      <c r="F64" s="74">
        <v>4.6679745370370368E-2</v>
      </c>
      <c r="G64" s="73" t="s">
        <v>772</v>
      </c>
      <c r="H64" s="73" t="s">
        <v>745</v>
      </c>
      <c r="I64" s="73" t="s">
        <v>773</v>
      </c>
      <c r="J64" s="73" t="s">
        <v>771</v>
      </c>
      <c r="K64" s="36">
        <v>3</v>
      </c>
      <c r="L64" s="37" t="s">
        <v>450</v>
      </c>
      <c r="M64" s="37" t="s">
        <v>451</v>
      </c>
      <c r="N64" s="37" t="s">
        <v>452</v>
      </c>
      <c r="O64" s="37" t="s">
        <v>45</v>
      </c>
      <c r="P64" s="37" t="s">
        <v>45</v>
      </c>
      <c r="Q64" s="37" t="s">
        <v>45</v>
      </c>
      <c r="R64" s="37" t="s">
        <v>45</v>
      </c>
      <c r="S64" s="37" t="s">
        <v>45</v>
      </c>
      <c r="T64" s="37" t="s">
        <v>45</v>
      </c>
      <c r="U64" s="37" t="s">
        <v>453</v>
      </c>
      <c r="V64" s="37" t="s">
        <v>21</v>
      </c>
      <c r="W64" s="1">
        <f>VLOOKUP(A64,'Points Table'!A$3:J$43,IF('R1 XCO OHal'!V64="A Grade / Juniors",4,IF('R1 XCO OHal'!V64="B Grade",6,IF('R1 XCO OHal'!V64="C Grade",8,10))))</f>
        <v>203</v>
      </c>
    </row>
    <row r="65" spans="1:23" x14ac:dyDescent="0.25">
      <c r="A65" s="73">
        <v>16</v>
      </c>
      <c r="B65" s="73" t="s">
        <v>314</v>
      </c>
      <c r="C65" s="1">
        <v>230</v>
      </c>
      <c r="D65" s="73" t="s">
        <v>1008</v>
      </c>
      <c r="E65" s="1">
        <v>4</v>
      </c>
      <c r="F65" s="74">
        <v>4.74443287037037E-2</v>
      </c>
      <c r="G65" s="73" t="s">
        <v>774</v>
      </c>
      <c r="H65" s="73" t="s">
        <v>743</v>
      </c>
      <c r="I65" s="73" t="s">
        <v>775</v>
      </c>
      <c r="J65" s="73" t="s">
        <v>776</v>
      </c>
      <c r="K65" s="36">
        <v>1</v>
      </c>
      <c r="L65" s="37" t="s">
        <v>454</v>
      </c>
      <c r="M65" s="37" t="s">
        <v>45</v>
      </c>
      <c r="N65" s="37" t="s">
        <v>45</v>
      </c>
      <c r="O65" s="37" t="s">
        <v>45</v>
      </c>
      <c r="P65" s="37" t="s">
        <v>45</v>
      </c>
      <c r="Q65" s="37" t="s">
        <v>45</v>
      </c>
      <c r="R65" s="37" t="s">
        <v>45</v>
      </c>
      <c r="S65" s="37" t="s">
        <v>45</v>
      </c>
      <c r="T65" s="37" t="s">
        <v>45</v>
      </c>
      <c r="U65" s="37" t="s">
        <v>454</v>
      </c>
      <c r="V65" s="37" t="s">
        <v>21</v>
      </c>
      <c r="W65" s="1">
        <f>VLOOKUP(A65,'Points Table'!A$3:J$43,IF('R1 XCO OHal'!V65="A Grade / Juniors",4,IF('R1 XCO OHal'!V65="B Grade",6,IF('R1 XCO OHal'!V65="C Grade",8,10))))</f>
        <v>196</v>
      </c>
    </row>
    <row r="66" spans="1:23" x14ac:dyDescent="0.25">
      <c r="A66" s="73">
        <v>17</v>
      </c>
      <c r="B66" s="73" t="s">
        <v>314</v>
      </c>
      <c r="C66" s="1">
        <v>210</v>
      </c>
      <c r="D66" s="73" t="s">
        <v>1009</v>
      </c>
      <c r="E66" s="1">
        <v>4</v>
      </c>
      <c r="F66" s="74">
        <v>4.8571296296296293E-2</v>
      </c>
      <c r="G66" s="73" t="s">
        <v>777</v>
      </c>
      <c r="H66" s="73" t="s">
        <v>663</v>
      </c>
      <c r="I66" s="73" t="s">
        <v>778</v>
      </c>
      <c r="J66" s="73" t="s">
        <v>779</v>
      </c>
      <c r="K66" s="36">
        <v>6</v>
      </c>
      <c r="L66" s="37" t="s">
        <v>456</v>
      </c>
      <c r="M66" s="37" t="s">
        <v>457</v>
      </c>
      <c r="N66" s="37" t="s">
        <v>458</v>
      </c>
      <c r="O66" s="37" t="s">
        <v>459</v>
      </c>
      <c r="P66" s="37" t="s">
        <v>460</v>
      </c>
      <c r="Q66" s="37" t="s">
        <v>461</v>
      </c>
      <c r="R66" s="37" t="s">
        <v>45</v>
      </c>
      <c r="S66" s="37" t="s">
        <v>45</v>
      </c>
      <c r="T66" s="37" t="s">
        <v>45</v>
      </c>
      <c r="U66" s="37" t="s">
        <v>462</v>
      </c>
      <c r="V66" s="37" t="s">
        <v>21</v>
      </c>
      <c r="W66" s="1">
        <f>VLOOKUP(A66,'Points Table'!A$3:J$43,IF('R1 XCO OHal'!V66="A Grade / Juniors",4,IF('R1 XCO OHal'!V66="B Grade",6,IF('R1 XCO OHal'!V66="C Grade",8,10))))</f>
        <v>189</v>
      </c>
    </row>
    <row r="67" spans="1:23" x14ac:dyDescent="0.25">
      <c r="A67" s="73">
        <v>18</v>
      </c>
      <c r="B67" s="73" t="s">
        <v>314</v>
      </c>
      <c r="C67" s="1">
        <v>223</v>
      </c>
      <c r="D67" s="73" t="s">
        <v>1010</v>
      </c>
      <c r="E67" s="1">
        <v>4</v>
      </c>
      <c r="F67" s="74">
        <v>4.9420138888888888E-2</v>
      </c>
      <c r="G67" s="73" t="s">
        <v>780</v>
      </c>
      <c r="H67" s="73" t="s">
        <v>781</v>
      </c>
      <c r="I67" s="73" t="s">
        <v>782</v>
      </c>
      <c r="J67" s="73" t="s">
        <v>783</v>
      </c>
      <c r="K67" s="36">
        <v>6</v>
      </c>
      <c r="L67" s="37" t="s">
        <v>463</v>
      </c>
      <c r="M67" s="37" t="s">
        <v>367</v>
      </c>
      <c r="N67" s="37" t="s">
        <v>464</v>
      </c>
      <c r="O67" s="37" t="s">
        <v>465</v>
      </c>
      <c r="P67" s="37" t="s">
        <v>466</v>
      </c>
      <c r="Q67" s="37" t="s">
        <v>467</v>
      </c>
      <c r="R67" s="37" t="s">
        <v>45</v>
      </c>
      <c r="S67" s="37" t="s">
        <v>45</v>
      </c>
      <c r="T67" s="37" t="s">
        <v>45</v>
      </c>
      <c r="U67" s="37" t="s">
        <v>468</v>
      </c>
      <c r="V67" s="37" t="s">
        <v>21</v>
      </c>
      <c r="W67" s="1">
        <f>VLOOKUP(A67,'Points Table'!A$3:J$43,IF('R1 XCO OHal'!V67="A Grade / Juniors",4,IF('R1 XCO OHal'!V67="B Grade",6,IF('R1 XCO OHal'!V67="C Grade",8,10))))</f>
        <v>182</v>
      </c>
    </row>
    <row r="68" spans="1:23" x14ac:dyDescent="0.25">
      <c r="A68" s="73">
        <v>19</v>
      </c>
      <c r="B68" s="73" t="s">
        <v>314</v>
      </c>
      <c r="C68" s="1">
        <v>205</v>
      </c>
      <c r="D68" s="73" t="s">
        <v>1011</v>
      </c>
      <c r="E68" s="1">
        <v>4</v>
      </c>
      <c r="F68" s="74">
        <v>5.0175347222222222E-2</v>
      </c>
      <c r="G68" s="73" t="s">
        <v>784</v>
      </c>
      <c r="H68" s="73" t="s">
        <v>785</v>
      </c>
      <c r="I68" s="73" t="s">
        <v>786</v>
      </c>
      <c r="J68" s="73" t="s">
        <v>787</v>
      </c>
      <c r="K68" s="36">
        <v>6</v>
      </c>
      <c r="L68" s="37" t="s">
        <v>469</v>
      </c>
      <c r="M68" s="37" t="s">
        <v>470</v>
      </c>
      <c r="N68" s="37" t="s">
        <v>471</v>
      </c>
      <c r="O68" s="37" t="s">
        <v>472</v>
      </c>
      <c r="P68" s="37" t="s">
        <v>473</v>
      </c>
      <c r="Q68" s="37" t="s">
        <v>474</v>
      </c>
      <c r="R68" s="37" t="s">
        <v>45</v>
      </c>
      <c r="S68" s="37" t="s">
        <v>45</v>
      </c>
      <c r="T68" s="37" t="s">
        <v>45</v>
      </c>
      <c r="U68" s="37" t="s">
        <v>475</v>
      </c>
      <c r="V68" s="37" t="s">
        <v>21</v>
      </c>
      <c r="W68" s="1">
        <f>VLOOKUP(A68,'Points Table'!A$3:J$43,IF('R1 XCO OHal'!V68="A Grade / Juniors",4,IF('R1 XCO OHal'!V68="B Grade",6,IF('R1 XCO OHal'!V68="C Grade",8,10))))</f>
        <v>175</v>
      </c>
    </row>
    <row r="69" spans="1:23" x14ac:dyDescent="0.25">
      <c r="A69" s="73">
        <v>20</v>
      </c>
      <c r="B69" s="73" t="s">
        <v>314</v>
      </c>
      <c r="C69" s="1">
        <v>228</v>
      </c>
      <c r="D69" s="73" t="s">
        <v>1012</v>
      </c>
      <c r="E69" s="1">
        <v>4</v>
      </c>
      <c r="F69" s="74">
        <v>5.141435185185185E-2</v>
      </c>
      <c r="G69" s="73" t="s">
        <v>788</v>
      </c>
      <c r="H69" s="73" t="s">
        <v>785</v>
      </c>
      <c r="I69" s="73" t="s">
        <v>789</v>
      </c>
      <c r="J69" s="73" t="s">
        <v>790</v>
      </c>
      <c r="K69" s="36">
        <v>5</v>
      </c>
      <c r="L69" s="37" t="s">
        <v>476</v>
      </c>
      <c r="M69" s="37" t="s">
        <v>477</v>
      </c>
      <c r="N69" s="37" t="s">
        <v>478</v>
      </c>
      <c r="O69" s="37" t="s">
        <v>479</v>
      </c>
      <c r="P69" s="37" t="s">
        <v>480</v>
      </c>
      <c r="Q69" s="37" t="s">
        <v>45</v>
      </c>
      <c r="R69" s="37" t="s">
        <v>45</v>
      </c>
      <c r="S69" s="37" t="s">
        <v>45</v>
      </c>
      <c r="T69" s="37" t="s">
        <v>45</v>
      </c>
      <c r="U69" s="37" t="s">
        <v>481</v>
      </c>
      <c r="V69" s="37" t="s">
        <v>21</v>
      </c>
      <c r="W69" s="1">
        <f>VLOOKUP(A69,'Points Table'!A$3:J$43,IF('R1 XCO OHal'!V69="A Grade / Juniors",4,IF('R1 XCO OHal'!V69="B Grade",6,IF('R1 XCO OHal'!V69="C Grade",8,10))))</f>
        <v>171.5</v>
      </c>
    </row>
    <row r="70" spans="1:23" x14ac:dyDescent="0.25">
      <c r="A70" s="73">
        <v>21</v>
      </c>
      <c r="B70" s="73" t="s">
        <v>314</v>
      </c>
      <c r="C70" s="1">
        <v>215</v>
      </c>
      <c r="D70" s="73" t="s">
        <v>1013</v>
      </c>
      <c r="E70" s="1">
        <v>4</v>
      </c>
      <c r="F70" s="74">
        <v>5.270289351851852E-2</v>
      </c>
      <c r="G70" s="73" t="s">
        <v>791</v>
      </c>
      <c r="H70" s="73" t="s">
        <v>792</v>
      </c>
      <c r="I70" s="73" t="s">
        <v>793</v>
      </c>
      <c r="J70" s="73" t="s">
        <v>794</v>
      </c>
      <c r="K70" s="36">
        <v>5</v>
      </c>
      <c r="L70" s="37" t="s">
        <v>482</v>
      </c>
      <c r="M70" s="37" t="s">
        <v>483</v>
      </c>
      <c r="N70" s="37" t="s">
        <v>484</v>
      </c>
      <c r="O70" s="37" t="s">
        <v>485</v>
      </c>
      <c r="P70" s="37" t="s">
        <v>486</v>
      </c>
      <c r="Q70" s="37" t="s">
        <v>45</v>
      </c>
      <c r="R70" s="37" t="s">
        <v>45</v>
      </c>
      <c r="S70" s="37" t="s">
        <v>45</v>
      </c>
      <c r="T70" s="37" t="s">
        <v>45</v>
      </c>
      <c r="U70" s="37" t="s">
        <v>487</v>
      </c>
      <c r="V70" s="37" t="s">
        <v>21</v>
      </c>
      <c r="W70" s="1">
        <f>VLOOKUP(A70,'Points Table'!A$3:J$43,IF('R1 XCO OHal'!V70="A Grade / Juniors",4,IF('R1 XCO OHal'!V70="B Grade",6,IF('R1 XCO OHal'!V70="C Grade",8,10))))</f>
        <v>168</v>
      </c>
    </row>
    <row r="71" spans="1:23" x14ac:dyDescent="0.25">
      <c r="A71" s="73">
        <v>22</v>
      </c>
      <c r="B71" s="73" t="s">
        <v>314</v>
      </c>
      <c r="C71" s="1">
        <v>218</v>
      </c>
      <c r="D71" s="73" t="s">
        <v>1014</v>
      </c>
      <c r="E71" s="1">
        <v>4</v>
      </c>
      <c r="F71" s="74">
        <v>5.6507175925925926E-2</v>
      </c>
      <c r="G71" s="73" t="s">
        <v>795</v>
      </c>
      <c r="H71" s="73" t="s">
        <v>796</v>
      </c>
      <c r="I71" s="73" t="s">
        <v>797</v>
      </c>
      <c r="J71" s="73" t="s">
        <v>789</v>
      </c>
      <c r="K71" s="36">
        <v>5</v>
      </c>
      <c r="L71" s="37" t="s">
        <v>488</v>
      </c>
      <c r="M71" s="37" t="s">
        <v>46</v>
      </c>
      <c r="N71" s="37" t="s">
        <v>489</v>
      </c>
      <c r="O71" s="37" t="s">
        <v>490</v>
      </c>
      <c r="P71" s="37" t="s">
        <v>491</v>
      </c>
      <c r="Q71" s="37" t="s">
        <v>45</v>
      </c>
      <c r="R71" s="37" t="s">
        <v>45</v>
      </c>
      <c r="S71" s="37" t="s">
        <v>45</v>
      </c>
      <c r="T71" s="37" t="s">
        <v>45</v>
      </c>
      <c r="U71" s="37" t="s">
        <v>492</v>
      </c>
      <c r="V71" s="37" t="s">
        <v>21</v>
      </c>
      <c r="W71" s="1">
        <f>VLOOKUP(A71,'Points Table'!A$3:J$43,IF('R1 XCO OHal'!V71="A Grade / Juniors",4,IF('R1 XCO OHal'!V71="B Grade",6,IF('R1 XCO OHal'!V71="C Grade",8,10))))</f>
        <v>164.5</v>
      </c>
    </row>
    <row r="72" spans="1:23" x14ac:dyDescent="0.25">
      <c r="A72" s="73">
        <v>23</v>
      </c>
      <c r="B72" s="73" t="s">
        <v>314</v>
      </c>
      <c r="C72" s="1">
        <v>222</v>
      </c>
      <c r="D72" s="73" t="s">
        <v>1015</v>
      </c>
      <c r="E72" s="1">
        <v>3</v>
      </c>
      <c r="F72" s="74">
        <v>5.8012962962962961E-2</v>
      </c>
      <c r="G72" s="73" t="s">
        <v>618</v>
      </c>
      <c r="H72" s="73" t="s">
        <v>798</v>
      </c>
      <c r="I72" s="73" t="s">
        <v>799</v>
      </c>
      <c r="J72" s="73" t="s">
        <v>800</v>
      </c>
      <c r="K72" s="36">
        <v>5</v>
      </c>
      <c r="L72" s="37" t="s">
        <v>493</v>
      </c>
      <c r="M72" s="37" t="s">
        <v>494</v>
      </c>
      <c r="N72" s="37" t="s">
        <v>495</v>
      </c>
      <c r="O72" s="37" t="s">
        <v>496</v>
      </c>
      <c r="P72" s="37" t="s">
        <v>497</v>
      </c>
      <c r="Q72" s="37" t="s">
        <v>45</v>
      </c>
      <c r="R72" s="37" t="s">
        <v>45</v>
      </c>
      <c r="S72" s="37" t="s">
        <v>45</v>
      </c>
      <c r="T72" s="37" t="s">
        <v>45</v>
      </c>
      <c r="U72" s="37" t="s">
        <v>498</v>
      </c>
      <c r="V72" s="37" t="s">
        <v>21</v>
      </c>
      <c r="W72" s="1">
        <f>VLOOKUP(A72,'Points Table'!A$3:J$43,IF('R1 XCO OHal'!V72="A Grade / Juniors",4,IF('R1 XCO OHal'!V72="B Grade",6,IF('R1 XCO OHal'!V72="C Grade",8,10))))</f>
        <v>161</v>
      </c>
    </row>
    <row r="73" spans="1:23" x14ac:dyDescent="0.25">
      <c r="A73" s="73">
        <v>24</v>
      </c>
      <c r="B73" s="73" t="s">
        <v>314</v>
      </c>
      <c r="C73" s="1">
        <v>225</v>
      </c>
      <c r="D73" s="73" t="s">
        <v>1016</v>
      </c>
      <c r="E73" s="1">
        <v>2</v>
      </c>
      <c r="F73" s="74">
        <v>2.263136574074074E-2</v>
      </c>
      <c r="G73" s="73" t="s">
        <v>618</v>
      </c>
      <c r="H73" s="73" t="s">
        <v>705</v>
      </c>
      <c r="I73" s="73" t="s">
        <v>801</v>
      </c>
      <c r="J73" s="73" t="s">
        <v>718</v>
      </c>
      <c r="K73" s="36">
        <v>5</v>
      </c>
      <c r="L73" s="37" t="s">
        <v>499</v>
      </c>
      <c r="M73" s="37" t="s">
        <v>500</v>
      </c>
      <c r="N73" s="37" t="s">
        <v>501</v>
      </c>
      <c r="O73" s="37" t="s">
        <v>502</v>
      </c>
      <c r="P73" s="37" t="s">
        <v>503</v>
      </c>
      <c r="Q73" s="37" t="s">
        <v>45</v>
      </c>
      <c r="R73" s="37" t="s">
        <v>45</v>
      </c>
      <c r="S73" s="37" t="s">
        <v>45</v>
      </c>
      <c r="T73" s="37" t="s">
        <v>45</v>
      </c>
      <c r="U73" s="37" t="s">
        <v>504</v>
      </c>
      <c r="V73" s="37" t="s">
        <v>21</v>
      </c>
      <c r="W73" s="1">
        <f>VLOOKUP(A73,'Points Table'!A$3:J$43,IF('R1 XCO OHal'!V73="A Grade / Juniors",4,IF('R1 XCO OHal'!V73="B Grade",6,IF('R1 XCO OHal'!V73="C Grade",8,10))))</f>
        <v>157.5</v>
      </c>
    </row>
    <row r="74" spans="1:23" x14ac:dyDescent="0.25">
      <c r="A74" s="73">
        <v>1</v>
      </c>
      <c r="B74" s="73" t="s">
        <v>535</v>
      </c>
      <c r="C74" s="1">
        <v>234</v>
      </c>
      <c r="D74" s="73" t="s">
        <v>1017</v>
      </c>
      <c r="E74" s="1">
        <v>3</v>
      </c>
      <c r="F74" s="74">
        <v>3.8475000000000002E-2</v>
      </c>
      <c r="G74" s="73" t="s">
        <v>575</v>
      </c>
      <c r="H74" s="73" t="s">
        <v>783</v>
      </c>
      <c r="I74" s="73" t="s">
        <v>726</v>
      </c>
      <c r="J74" s="73" t="s">
        <v>802</v>
      </c>
      <c r="K74" s="36">
        <v>4</v>
      </c>
      <c r="L74" s="37" t="s">
        <v>505</v>
      </c>
      <c r="M74" s="37" t="s">
        <v>506</v>
      </c>
      <c r="N74" s="37" t="s">
        <v>507</v>
      </c>
      <c r="O74" s="37" t="s">
        <v>508</v>
      </c>
      <c r="P74" s="37" t="s">
        <v>45</v>
      </c>
      <c r="Q74" s="37" t="s">
        <v>45</v>
      </c>
      <c r="R74" s="37" t="s">
        <v>45</v>
      </c>
      <c r="S74" s="37" t="s">
        <v>45</v>
      </c>
      <c r="T74" s="37" t="s">
        <v>45</v>
      </c>
      <c r="U74" s="37" t="s">
        <v>509</v>
      </c>
      <c r="V74" s="37" t="s">
        <v>21</v>
      </c>
      <c r="W74" s="1">
        <f>VLOOKUP(A74,'Points Table'!A$3:J$43,IF('R1 XCO OHal'!V74="A Grade / Juniors",4,IF('R1 XCO OHal'!V74="B Grade",6,IF('R1 XCO OHal'!V74="C Grade",8,10))))</f>
        <v>350</v>
      </c>
    </row>
    <row r="75" spans="1:23" x14ac:dyDescent="0.25">
      <c r="A75" s="73">
        <v>2</v>
      </c>
      <c r="B75" s="73" t="s">
        <v>535</v>
      </c>
      <c r="C75" s="1">
        <v>232</v>
      </c>
      <c r="D75" s="73" t="s">
        <v>1018</v>
      </c>
      <c r="E75" s="1">
        <v>3</v>
      </c>
      <c r="F75" s="74">
        <v>4.1533333333333332E-2</v>
      </c>
      <c r="G75" s="73" t="s">
        <v>803</v>
      </c>
      <c r="H75" s="73" t="s">
        <v>804</v>
      </c>
      <c r="I75" s="73" t="s">
        <v>621</v>
      </c>
      <c r="J75" s="73" t="s">
        <v>805</v>
      </c>
      <c r="K75" s="36">
        <v>4</v>
      </c>
      <c r="L75" s="37" t="s">
        <v>510</v>
      </c>
      <c r="M75" s="37" t="s">
        <v>511</v>
      </c>
      <c r="N75" s="37" t="s">
        <v>512</v>
      </c>
      <c r="O75" s="37" t="s">
        <v>513</v>
      </c>
      <c r="P75" s="37" t="s">
        <v>45</v>
      </c>
      <c r="Q75" s="37" t="s">
        <v>45</v>
      </c>
      <c r="R75" s="37" t="s">
        <v>45</v>
      </c>
      <c r="S75" s="37" t="s">
        <v>45</v>
      </c>
      <c r="T75" s="37" t="s">
        <v>45</v>
      </c>
      <c r="U75" s="37" t="s">
        <v>514</v>
      </c>
      <c r="V75" s="37" t="s">
        <v>21</v>
      </c>
      <c r="W75" s="1">
        <f>VLOOKUP(A75,'Points Table'!A$3:J$43,IF('R1 XCO OHal'!V75="A Grade / Juniors",4,IF('R1 XCO OHal'!V75="B Grade",6,IF('R1 XCO OHal'!V75="C Grade",8,10))))</f>
        <v>315</v>
      </c>
    </row>
    <row r="76" spans="1:23" x14ac:dyDescent="0.25">
      <c r="A76" s="73">
        <v>3</v>
      </c>
      <c r="B76" s="73" t="s">
        <v>535</v>
      </c>
      <c r="C76" s="1">
        <v>235</v>
      </c>
      <c r="D76" s="73" t="s">
        <v>1019</v>
      </c>
      <c r="E76" s="1">
        <v>3</v>
      </c>
      <c r="F76" s="74">
        <v>4.1545023148148147E-2</v>
      </c>
      <c r="G76" s="73" t="s">
        <v>806</v>
      </c>
      <c r="H76" s="73" t="s">
        <v>807</v>
      </c>
      <c r="I76" s="73" t="s">
        <v>621</v>
      </c>
      <c r="J76" s="73" t="s">
        <v>805</v>
      </c>
      <c r="K76" s="36">
        <v>5</v>
      </c>
      <c r="L76" s="37" t="s">
        <v>516</v>
      </c>
      <c r="M76" s="37" t="s">
        <v>517</v>
      </c>
      <c r="N76" s="37" t="s">
        <v>385</v>
      </c>
      <c r="O76" s="37" t="s">
        <v>518</v>
      </c>
      <c r="P76" s="37" t="s">
        <v>519</v>
      </c>
      <c r="Q76" s="37" t="s">
        <v>45</v>
      </c>
      <c r="R76" s="37" t="s">
        <v>45</v>
      </c>
      <c r="S76" s="37" t="s">
        <v>45</v>
      </c>
      <c r="T76" s="37" t="s">
        <v>45</v>
      </c>
      <c r="U76" s="37" t="s">
        <v>520</v>
      </c>
      <c r="V76" s="37" t="s">
        <v>21</v>
      </c>
      <c r="W76" s="1">
        <f>VLOOKUP(A76,'Points Table'!A$3:J$43,IF('R1 XCO OHal'!V76="A Grade / Juniors",4,IF('R1 XCO OHal'!V76="B Grade",6,IF('R1 XCO OHal'!V76="C Grade",8,10))))</f>
        <v>294</v>
      </c>
    </row>
    <row r="77" spans="1:23" x14ac:dyDescent="0.25">
      <c r="A77" s="73">
        <v>4</v>
      </c>
      <c r="B77" s="73" t="s">
        <v>535</v>
      </c>
      <c r="C77" s="1">
        <v>231</v>
      </c>
      <c r="D77" s="73" t="s">
        <v>1020</v>
      </c>
      <c r="E77" s="1">
        <v>3</v>
      </c>
      <c r="F77" s="74">
        <v>4.1781249999999999E-2</v>
      </c>
      <c r="G77" s="73" t="s">
        <v>808</v>
      </c>
      <c r="H77" s="73" t="s">
        <v>809</v>
      </c>
      <c r="I77" s="73" t="s">
        <v>810</v>
      </c>
      <c r="J77" s="73" t="s">
        <v>811</v>
      </c>
      <c r="K77" s="36">
        <v>5</v>
      </c>
      <c r="L77" s="37" t="s">
        <v>521</v>
      </c>
      <c r="M77" s="37" t="s">
        <v>522</v>
      </c>
      <c r="N77" s="37" t="s">
        <v>523</v>
      </c>
      <c r="O77" s="37" t="s">
        <v>524</v>
      </c>
      <c r="P77" s="37" t="s">
        <v>525</v>
      </c>
      <c r="Q77" s="37" t="s">
        <v>45</v>
      </c>
      <c r="R77" s="37" t="s">
        <v>45</v>
      </c>
      <c r="S77" s="37" t="s">
        <v>45</v>
      </c>
      <c r="T77" s="37" t="s">
        <v>45</v>
      </c>
      <c r="U77" s="37" t="s">
        <v>526</v>
      </c>
      <c r="V77" s="37" t="s">
        <v>21</v>
      </c>
      <c r="W77" s="1">
        <f>VLOOKUP(A77,'Points Table'!A$3:J$43,IF('R1 XCO OHal'!V77="A Grade / Juniors",4,IF('R1 XCO OHal'!V77="B Grade",6,IF('R1 XCO OHal'!V77="C Grade",8,10))))</f>
        <v>280</v>
      </c>
    </row>
    <row r="78" spans="1:23" x14ac:dyDescent="0.25">
      <c r="A78" s="73">
        <v>5</v>
      </c>
      <c r="B78" s="73" t="s">
        <v>535</v>
      </c>
      <c r="C78" s="1">
        <v>233</v>
      </c>
      <c r="D78" s="73" t="s">
        <v>1021</v>
      </c>
      <c r="E78" s="1">
        <v>3</v>
      </c>
      <c r="F78" s="74">
        <v>5.2422337962962966E-2</v>
      </c>
      <c r="G78" s="73" t="s">
        <v>812</v>
      </c>
      <c r="H78" s="73" t="s">
        <v>813</v>
      </c>
      <c r="I78" s="73" t="s">
        <v>814</v>
      </c>
      <c r="J78" s="73" t="s">
        <v>815</v>
      </c>
      <c r="K78" s="36">
        <v>6</v>
      </c>
      <c r="L78" s="37" t="s">
        <v>528</v>
      </c>
      <c r="M78" s="37" t="s">
        <v>529</v>
      </c>
      <c r="N78" s="37" t="s">
        <v>530</v>
      </c>
      <c r="O78" s="37" t="s">
        <v>531</v>
      </c>
      <c r="P78" s="37" t="s">
        <v>532</v>
      </c>
      <c r="Q78" s="37" t="s">
        <v>533</v>
      </c>
      <c r="R78" s="37" t="s">
        <v>45</v>
      </c>
      <c r="S78" s="37" t="s">
        <v>45</v>
      </c>
      <c r="T78" s="37" t="s">
        <v>45</v>
      </c>
      <c r="U78" s="37" t="s">
        <v>534</v>
      </c>
      <c r="V78" s="37" t="s">
        <v>21</v>
      </c>
      <c r="W78" s="1">
        <f>VLOOKUP(A78,'Points Table'!A$3:J$43,IF('R1 XCO OHal'!V78="A Grade / Juniors",4,IF('R1 XCO OHal'!V78="B Grade",6,IF('R1 XCO OHal'!V78="C Grade",8,10))))</f>
        <v>273</v>
      </c>
    </row>
    <row r="79" spans="1:23" x14ac:dyDescent="0.25">
      <c r="A79" s="73">
        <v>1</v>
      </c>
      <c r="B79" s="73" t="s">
        <v>455</v>
      </c>
      <c r="C79" s="1">
        <v>301</v>
      </c>
      <c r="D79" s="73" t="s">
        <v>1022</v>
      </c>
      <c r="E79" s="1">
        <v>3</v>
      </c>
      <c r="F79" s="74">
        <v>3.3246759259259261E-2</v>
      </c>
      <c r="G79" s="73" t="s">
        <v>575</v>
      </c>
      <c r="H79" s="73" t="s">
        <v>697</v>
      </c>
      <c r="I79" s="73" t="s">
        <v>746</v>
      </c>
      <c r="J79" s="73" t="s">
        <v>687</v>
      </c>
      <c r="K79" s="36">
        <v>6</v>
      </c>
      <c r="L79" s="37" t="s">
        <v>536</v>
      </c>
      <c r="M79" s="37" t="s">
        <v>537</v>
      </c>
      <c r="N79" s="37" t="s">
        <v>538</v>
      </c>
      <c r="O79" s="37" t="s">
        <v>539</v>
      </c>
      <c r="P79" s="37" t="s">
        <v>540</v>
      </c>
      <c r="Q79" s="37" t="s">
        <v>541</v>
      </c>
      <c r="R79" s="37" t="s">
        <v>45</v>
      </c>
      <c r="S79" s="37" t="s">
        <v>45</v>
      </c>
      <c r="T79" s="37" t="s">
        <v>45</v>
      </c>
      <c r="U79" s="37" t="s">
        <v>542</v>
      </c>
      <c r="V79" s="37" t="s">
        <v>23</v>
      </c>
      <c r="W79" s="1">
        <f>VLOOKUP(A79,'Points Table'!A$3:J$43,IF('R1 XCO OHal'!V79="A Grade / Juniors",4,IF('R1 XCO OHal'!V79="B Grade",6,IF('R1 XCO OHal'!V79="C Grade",8,10))))</f>
        <v>300</v>
      </c>
    </row>
    <row r="80" spans="1:23" x14ac:dyDescent="0.25">
      <c r="A80" s="73">
        <v>2</v>
      </c>
      <c r="B80" s="73" t="s">
        <v>455</v>
      </c>
      <c r="C80" s="1">
        <v>303</v>
      </c>
      <c r="D80" s="73" t="s">
        <v>1023</v>
      </c>
      <c r="E80" s="1">
        <v>3</v>
      </c>
      <c r="F80" s="74">
        <v>3.4785879629629632E-2</v>
      </c>
      <c r="G80" s="73" t="s">
        <v>816</v>
      </c>
      <c r="H80" s="73" t="s">
        <v>817</v>
      </c>
      <c r="I80" s="73" t="s">
        <v>818</v>
      </c>
      <c r="J80" s="73" t="s">
        <v>819</v>
      </c>
      <c r="K80" s="36">
        <v>5</v>
      </c>
      <c r="L80" s="37" t="s">
        <v>543</v>
      </c>
      <c r="M80" s="37" t="s">
        <v>544</v>
      </c>
      <c r="N80" s="37" t="s">
        <v>545</v>
      </c>
      <c r="O80" s="37" t="s">
        <v>546</v>
      </c>
      <c r="P80" s="37" t="s">
        <v>547</v>
      </c>
      <c r="Q80" s="37" t="s">
        <v>45</v>
      </c>
      <c r="R80" s="37" t="s">
        <v>45</v>
      </c>
      <c r="S80" s="37" t="s">
        <v>45</v>
      </c>
      <c r="T80" s="37" t="s">
        <v>45</v>
      </c>
      <c r="U80" s="37" t="s">
        <v>548</v>
      </c>
      <c r="V80" s="37" t="s">
        <v>23</v>
      </c>
      <c r="W80" s="1">
        <f>VLOOKUP(A80,'Points Table'!A$3:J$43,IF('R1 XCO OHal'!V80="A Grade / Juniors",4,IF('R1 XCO OHal'!V80="B Grade",6,IF('R1 XCO OHal'!V80="C Grade",8,10))))</f>
        <v>270</v>
      </c>
    </row>
    <row r="81" spans="1:23" x14ac:dyDescent="0.25">
      <c r="A81" s="73">
        <v>3</v>
      </c>
      <c r="B81" s="73" t="s">
        <v>455</v>
      </c>
      <c r="C81" s="1">
        <v>307</v>
      </c>
      <c r="D81" s="73" t="s">
        <v>1024</v>
      </c>
      <c r="E81" s="1">
        <v>3</v>
      </c>
      <c r="F81" s="74">
        <v>3.5037847222222224E-2</v>
      </c>
      <c r="G81" s="73" t="s">
        <v>820</v>
      </c>
      <c r="H81" s="73" t="s">
        <v>761</v>
      </c>
      <c r="I81" s="73" t="s">
        <v>821</v>
      </c>
      <c r="J81" s="73" t="s">
        <v>822</v>
      </c>
      <c r="K81" s="36">
        <v>4</v>
      </c>
      <c r="L81" s="37" t="s">
        <v>549</v>
      </c>
      <c r="M81" s="37" t="s">
        <v>550</v>
      </c>
      <c r="N81" s="37" t="s">
        <v>551</v>
      </c>
      <c r="O81" s="37" t="s">
        <v>552</v>
      </c>
      <c r="P81" s="37" t="s">
        <v>45</v>
      </c>
      <c r="Q81" s="37" t="s">
        <v>45</v>
      </c>
      <c r="R81" s="37" t="s">
        <v>45</v>
      </c>
      <c r="S81" s="37" t="s">
        <v>45</v>
      </c>
      <c r="T81" s="37" t="s">
        <v>45</v>
      </c>
      <c r="U81" s="37" t="s">
        <v>553</v>
      </c>
      <c r="V81" s="37" t="s">
        <v>23</v>
      </c>
      <c r="W81" s="1">
        <f>VLOOKUP(A81,'Points Table'!A$3:J$43,IF('R1 XCO OHal'!V81="A Grade / Juniors",4,IF('R1 XCO OHal'!V81="B Grade",6,IF('R1 XCO OHal'!V81="C Grade",8,10))))</f>
        <v>252</v>
      </c>
    </row>
    <row r="82" spans="1:23" x14ac:dyDescent="0.25">
      <c r="A82" s="73">
        <v>4</v>
      </c>
      <c r="B82" s="73" t="s">
        <v>455</v>
      </c>
      <c r="C82" s="1">
        <v>306</v>
      </c>
      <c r="D82" s="73" t="s">
        <v>1025</v>
      </c>
      <c r="E82" s="1">
        <v>3</v>
      </c>
      <c r="F82" s="74">
        <v>3.6136574074074071E-2</v>
      </c>
      <c r="G82" s="73" t="s">
        <v>823</v>
      </c>
      <c r="H82" s="73" t="s">
        <v>762</v>
      </c>
      <c r="I82" s="73" t="s">
        <v>824</v>
      </c>
      <c r="J82" s="73" t="s">
        <v>712</v>
      </c>
      <c r="K82" s="36">
        <v>3</v>
      </c>
      <c r="L82" s="37" t="s">
        <v>554</v>
      </c>
      <c r="M82" s="37" t="s">
        <v>555</v>
      </c>
      <c r="N82" s="37" t="s">
        <v>556</v>
      </c>
      <c r="O82" s="37" t="s">
        <v>45</v>
      </c>
      <c r="P82" s="37" t="s">
        <v>45</v>
      </c>
      <c r="Q82" s="37" t="s">
        <v>45</v>
      </c>
      <c r="R82" s="37" t="s">
        <v>45</v>
      </c>
      <c r="S82" s="37" t="s">
        <v>45</v>
      </c>
      <c r="T82" s="37" t="s">
        <v>45</v>
      </c>
      <c r="U82" s="37" t="s">
        <v>557</v>
      </c>
      <c r="V82" s="37" t="s">
        <v>23</v>
      </c>
      <c r="W82" s="1">
        <f>VLOOKUP(A82,'Points Table'!A$3:J$43,IF('R1 XCO OHal'!V82="A Grade / Juniors",4,IF('R1 XCO OHal'!V82="B Grade",6,IF('R1 XCO OHal'!V82="C Grade",8,10))))</f>
        <v>240</v>
      </c>
    </row>
    <row r="83" spans="1:23" x14ac:dyDescent="0.25">
      <c r="A83" s="73">
        <v>5</v>
      </c>
      <c r="B83" s="73" t="s">
        <v>455</v>
      </c>
      <c r="C83" s="1">
        <v>313</v>
      </c>
      <c r="D83" s="73" t="s">
        <v>1026</v>
      </c>
      <c r="E83" s="1">
        <v>3</v>
      </c>
      <c r="F83" s="74">
        <v>3.7525462962962962E-2</v>
      </c>
      <c r="G83" s="73" t="s">
        <v>825</v>
      </c>
      <c r="H83" s="73" t="s">
        <v>675</v>
      </c>
      <c r="I83" s="73" t="s">
        <v>826</v>
      </c>
      <c r="J83" s="73" t="s">
        <v>827</v>
      </c>
      <c r="K83" s="36">
        <v>2</v>
      </c>
      <c r="L83" s="37" t="s">
        <v>558</v>
      </c>
      <c r="M83" s="37" t="s">
        <v>559</v>
      </c>
      <c r="N83" s="37" t="s">
        <v>45</v>
      </c>
      <c r="O83" s="37" t="s">
        <v>45</v>
      </c>
      <c r="P83" s="37" t="s">
        <v>45</v>
      </c>
      <c r="Q83" s="37" t="s">
        <v>45</v>
      </c>
      <c r="R83" s="37" t="s">
        <v>45</v>
      </c>
      <c r="S83" s="37" t="s">
        <v>45</v>
      </c>
      <c r="T83" s="37" t="s">
        <v>45</v>
      </c>
      <c r="U83" s="37" t="s">
        <v>560</v>
      </c>
      <c r="V83" s="37" t="s">
        <v>23</v>
      </c>
      <c r="W83" s="1">
        <f>VLOOKUP(A83,'Points Table'!A$3:J$43,IF('R1 XCO OHal'!V83="A Grade / Juniors",4,IF('R1 XCO OHal'!V83="B Grade",6,IF('R1 XCO OHal'!V83="C Grade",8,10))))</f>
        <v>234</v>
      </c>
    </row>
    <row r="84" spans="1:23" x14ac:dyDescent="0.25">
      <c r="A84" s="73">
        <v>6</v>
      </c>
      <c r="B84" s="73" t="s">
        <v>455</v>
      </c>
      <c r="C84" s="1">
        <v>304</v>
      </c>
      <c r="D84" s="73" t="s">
        <v>1027</v>
      </c>
      <c r="E84" s="1">
        <v>3</v>
      </c>
      <c r="F84" s="74">
        <v>3.7850694444444444E-2</v>
      </c>
      <c r="G84" s="73" t="s">
        <v>828</v>
      </c>
      <c r="H84" s="73" t="s">
        <v>712</v>
      </c>
      <c r="I84" s="73" t="s">
        <v>794</v>
      </c>
      <c r="J84" s="73" t="s">
        <v>829</v>
      </c>
      <c r="V84" s="38" t="s">
        <v>23</v>
      </c>
      <c r="W84" s="1">
        <f>VLOOKUP(A84,'Points Table'!A$3:J$43,IF('R1 XCO OHal'!V84="A Grade / Juniors",4,IF('R1 XCO OHal'!V84="B Grade",6,IF('R1 XCO OHal'!V84="C Grade",8,10))))</f>
        <v>228</v>
      </c>
    </row>
    <row r="85" spans="1:23" x14ac:dyDescent="0.25">
      <c r="A85" s="73">
        <v>7</v>
      </c>
      <c r="B85" s="73" t="s">
        <v>455</v>
      </c>
      <c r="C85" s="1">
        <v>305</v>
      </c>
      <c r="D85" s="73" t="s">
        <v>1028</v>
      </c>
      <c r="E85" s="1">
        <v>3</v>
      </c>
      <c r="F85" s="74">
        <v>3.8061111111111108E-2</v>
      </c>
      <c r="G85" s="73" t="s">
        <v>830</v>
      </c>
      <c r="H85" s="73" t="s">
        <v>831</v>
      </c>
      <c r="I85" s="73" t="s">
        <v>832</v>
      </c>
      <c r="J85" s="73" t="s">
        <v>833</v>
      </c>
      <c r="V85" s="38" t="s">
        <v>23</v>
      </c>
      <c r="W85" s="1">
        <f>VLOOKUP(A85,'Points Table'!A$3:J$43,IF('R1 XCO OHal'!V85="A Grade / Juniors",4,IF('R1 XCO OHal'!V85="B Grade",6,IF('R1 XCO OHal'!V85="C Grade",8,10))))</f>
        <v>222</v>
      </c>
    </row>
    <row r="86" spans="1:23" x14ac:dyDescent="0.25">
      <c r="A86" s="73">
        <v>8</v>
      </c>
      <c r="B86" s="73" t="s">
        <v>455</v>
      </c>
      <c r="C86" s="1">
        <v>310</v>
      </c>
      <c r="D86" s="73" t="s">
        <v>1029</v>
      </c>
      <c r="E86" s="1">
        <v>3</v>
      </c>
      <c r="F86" s="74">
        <v>3.8154629629629629E-2</v>
      </c>
      <c r="G86" s="73" t="s">
        <v>834</v>
      </c>
      <c r="H86" s="73" t="s">
        <v>764</v>
      </c>
      <c r="I86" s="73" t="s">
        <v>835</v>
      </c>
      <c r="J86" s="73" t="s">
        <v>836</v>
      </c>
      <c r="V86" s="38" t="s">
        <v>23</v>
      </c>
      <c r="W86" s="1">
        <f>VLOOKUP(A86,'Points Table'!A$3:J$43,IF('R1 XCO OHal'!V86="A Grade / Juniors",4,IF('R1 XCO OHal'!V86="B Grade",6,IF('R1 XCO OHal'!V86="C Grade",8,10))))</f>
        <v>216</v>
      </c>
    </row>
    <row r="87" spans="1:23" x14ac:dyDescent="0.25">
      <c r="A87" s="73">
        <v>9</v>
      </c>
      <c r="B87" s="73" t="s">
        <v>455</v>
      </c>
      <c r="C87" s="1">
        <v>312</v>
      </c>
      <c r="D87" s="73" t="s">
        <v>1030</v>
      </c>
      <c r="E87" s="1">
        <v>3</v>
      </c>
      <c r="F87" s="74">
        <v>4.0191203703703701E-2</v>
      </c>
      <c r="G87" s="73" t="s">
        <v>837</v>
      </c>
      <c r="H87" s="73" t="s">
        <v>827</v>
      </c>
      <c r="I87" s="73" t="s">
        <v>838</v>
      </c>
      <c r="J87" s="73" t="s">
        <v>839</v>
      </c>
      <c r="V87" s="38" t="s">
        <v>23</v>
      </c>
      <c r="W87" s="1">
        <f>VLOOKUP(A87,'Points Table'!A$3:J$43,IF('R1 XCO OHal'!V87="A Grade / Juniors",4,IF('R1 XCO OHal'!V87="B Grade",6,IF('R1 XCO OHal'!V87="C Grade",8,10))))</f>
        <v>210</v>
      </c>
    </row>
    <row r="88" spans="1:23" x14ac:dyDescent="0.25">
      <c r="A88" s="73">
        <v>10</v>
      </c>
      <c r="B88" s="73" t="s">
        <v>455</v>
      </c>
      <c r="C88" s="1">
        <v>311</v>
      </c>
      <c r="D88" s="73" t="s">
        <v>1031</v>
      </c>
      <c r="E88" s="1">
        <v>3</v>
      </c>
      <c r="F88" s="74">
        <v>4.2145949074074075E-2</v>
      </c>
      <c r="G88" s="73" t="s">
        <v>840</v>
      </c>
      <c r="H88" s="73" t="s">
        <v>637</v>
      </c>
      <c r="I88" s="73" t="s">
        <v>841</v>
      </c>
      <c r="J88" s="73" t="s">
        <v>842</v>
      </c>
      <c r="V88" s="38" t="s">
        <v>23</v>
      </c>
      <c r="W88" s="1">
        <f>VLOOKUP(A88,'Points Table'!A$3:J$43,IF('R1 XCO OHal'!V88="A Grade / Juniors",4,IF('R1 XCO OHal'!V88="B Grade",6,IF('R1 XCO OHal'!V88="C Grade",8,10))))</f>
        <v>204</v>
      </c>
    </row>
    <row r="89" spans="1:23" x14ac:dyDescent="0.25">
      <c r="A89" s="73">
        <v>11</v>
      </c>
      <c r="B89" s="73" t="s">
        <v>455</v>
      </c>
      <c r="C89" s="1">
        <v>308</v>
      </c>
      <c r="D89" s="73" t="s">
        <v>1032</v>
      </c>
      <c r="E89" s="1">
        <v>2</v>
      </c>
      <c r="F89" s="74">
        <v>5.1427083333333332E-2</v>
      </c>
      <c r="G89" s="73" t="s">
        <v>618</v>
      </c>
      <c r="H89" s="73" t="s">
        <v>843</v>
      </c>
      <c r="I89" s="73" t="s">
        <v>844</v>
      </c>
      <c r="J89" s="73" t="s">
        <v>845</v>
      </c>
      <c r="V89" s="38" t="s">
        <v>23</v>
      </c>
      <c r="W89" s="1">
        <f>VLOOKUP(A89,'Points Table'!A$3:J$43,IF('R1 XCO OHal'!V89="A Grade / Juniors",4,IF('R1 XCO OHal'!V89="B Grade",6,IF('R1 XCO OHal'!V89="C Grade",8,10))))</f>
        <v>198</v>
      </c>
    </row>
    <row r="90" spans="1:23" x14ac:dyDescent="0.25">
      <c r="A90" s="73">
        <v>1</v>
      </c>
      <c r="B90" s="73" t="s">
        <v>846</v>
      </c>
      <c r="C90" s="1">
        <v>402</v>
      </c>
      <c r="D90" s="73" t="s">
        <v>1033</v>
      </c>
      <c r="E90" s="1">
        <v>5</v>
      </c>
      <c r="F90" s="74">
        <v>4.7537847222222221E-2</v>
      </c>
      <c r="G90" s="73" t="s">
        <v>575</v>
      </c>
      <c r="H90" s="73" t="s">
        <v>847</v>
      </c>
      <c r="I90" s="73" t="s">
        <v>848</v>
      </c>
      <c r="J90" s="73" t="s">
        <v>849</v>
      </c>
      <c r="V90" s="38" t="s">
        <v>562</v>
      </c>
      <c r="W90" s="1">
        <f>VLOOKUP(A90,'Points Table'!A$3:J$43,IF('R1 XCO OHal'!V90="A Grade / Juniors",4,IF('R1 XCO OHal'!V90="B Grade",6,IF('R1 XCO OHal'!V90="C Grade",8,10))))</f>
        <v>500</v>
      </c>
    </row>
    <row r="91" spans="1:23" x14ac:dyDescent="0.25">
      <c r="A91" s="73">
        <v>2</v>
      </c>
      <c r="B91" s="73" t="s">
        <v>846</v>
      </c>
      <c r="C91" s="1">
        <v>403</v>
      </c>
      <c r="D91" s="73" t="s">
        <v>1034</v>
      </c>
      <c r="E91" s="1">
        <v>5</v>
      </c>
      <c r="F91" s="74">
        <v>4.9067013888888886E-2</v>
      </c>
      <c r="G91" s="73" t="s">
        <v>850</v>
      </c>
      <c r="H91" s="73" t="s">
        <v>581</v>
      </c>
      <c r="I91" s="73" t="s">
        <v>851</v>
      </c>
      <c r="J91" s="73" t="s">
        <v>848</v>
      </c>
      <c r="V91" s="38" t="s">
        <v>562</v>
      </c>
      <c r="W91" s="1">
        <f>VLOOKUP(A91,'Points Table'!A$3:J$43,IF('R1 XCO OHal'!V91="A Grade / Juniors",4,IF('R1 XCO OHal'!V91="B Grade",6,IF('R1 XCO OHal'!V91="C Grade",8,10))))</f>
        <v>450</v>
      </c>
    </row>
    <row r="92" spans="1:23" x14ac:dyDescent="0.25">
      <c r="A92" s="73">
        <v>3</v>
      </c>
      <c r="B92" s="73" t="s">
        <v>846</v>
      </c>
      <c r="C92" s="1">
        <v>404</v>
      </c>
      <c r="D92" s="73" t="s">
        <v>1035</v>
      </c>
      <c r="E92" s="1">
        <v>5</v>
      </c>
      <c r="F92" s="74">
        <v>5.2066898148148147E-2</v>
      </c>
      <c r="G92" s="73" t="s">
        <v>852</v>
      </c>
      <c r="H92" s="73" t="s">
        <v>613</v>
      </c>
      <c r="I92" s="73" t="s">
        <v>853</v>
      </c>
      <c r="J92" s="73" t="s">
        <v>854</v>
      </c>
      <c r="V92" s="38" t="s">
        <v>562</v>
      </c>
      <c r="W92" s="1">
        <f>VLOOKUP(A92,'Points Table'!A$3:J$43,IF('R1 XCO OHal'!V92="A Grade / Juniors",4,IF('R1 XCO OHal'!V92="B Grade",6,IF('R1 XCO OHal'!V92="C Grade",8,10))))</f>
        <v>420</v>
      </c>
    </row>
    <row r="93" spans="1:23" x14ac:dyDescent="0.25">
      <c r="A93" s="73">
        <v>4</v>
      </c>
      <c r="B93" s="73" t="s">
        <v>846</v>
      </c>
      <c r="C93" s="1">
        <v>401</v>
      </c>
      <c r="D93" s="73" t="s">
        <v>1036</v>
      </c>
      <c r="E93" s="1">
        <v>5</v>
      </c>
      <c r="F93" s="74">
        <v>5.544560185185185E-2</v>
      </c>
      <c r="G93" s="73" t="s">
        <v>855</v>
      </c>
      <c r="H93" s="73" t="s">
        <v>730</v>
      </c>
      <c r="I93" s="73" t="s">
        <v>771</v>
      </c>
      <c r="J93" s="73" t="s">
        <v>630</v>
      </c>
      <c r="V93" s="38" t="s">
        <v>562</v>
      </c>
      <c r="W93" s="1">
        <f>VLOOKUP(A93,'Points Table'!A$3:J$43,IF('R1 XCO OHal'!V93="A Grade / Juniors",4,IF('R1 XCO OHal'!V93="B Grade",6,IF('R1 XCO OHal'!V93="C Grade",8,10))))</f>
        <v>400</v>
      </c>
    </row>
    <row r="94" spans="1:23" x14ac:dyDescent="0.25">
      <c r="A94" s="73">
        <v>5</v>
      </c>
      <c r="B94" s="73" t="s">
        <v>846</v>
      </c>
      <c r="C94" s="1">
        <v>405</v>
      </c>
      <c r="D94" s="73" t="s">
        <v>1037</v>
      </c>
      <c r="E94" s="1">
        <v>2</v>
      </c>
      <c r="F94" s="74">
        <v>2.1347685185185185E-2</v>
      </c>
      <c r="G94" s="73" t="s">
        <v>618</v>
      </c>
      <c r="H94" s="73" t="s">
        <v>657</v>
      </c>
      <c r="I94" s="73" t="s">
        <v>715</v>
      </c>
      <c r="J94" s="73" t="s">
        <v>853</v>
      </c>
      <c r="V94" s="38" t="s">
        <v>562</v>
      </c>
      <c r="W94" s="1">
        <f>VLOOKUP(A94,'Points Table'!A$3:J$43,IF('R1 XCO OHal'!V94="A Grade / Juniors",4,IF('R1 XCO OHal'!V94="B Grade",6,IF('R1 XCO OHal'!V94="C Grade",8,10))))</f>
        <v>390</v>
      </c>
    </row>
    <row r="95" spans="1:23" x14ac:dyDescent="0.25">
      <c r="A95" s="73">
        <v>1</v>
      </c>
      <c r="B95" s="73" t="s">
        <v>856</v>
      </c>
      <c r="C95" s="1">
        <v>429</v>
      </c>
      <c r="D95" s="73" t="s">
        <v>1038</v>
      </c>
      <c r="E95" s="1">
        <v>4</v>
      </c>
      <c r="F95" s="74">
        <v>3.6263078703703704E-2</v>
      </c>
      <c r="G95" s="73" t="s">
        <v>575</v>
      </c>
      <c r="H95" s="73" t="s">
        <v>857</v>
      </c>
      <c r="I95" s="73" t="s">
        <v>858</v>
      </c>
      <c r="J95" s="73" t="s">
        <v>859</v>
      </c>
      <c r="V95" s="38" t="s">
        <v>562</v>
      </c>
      <c r="W95" s="1">
        <f>VLOOKUP(A95,'Points Table'!A$3:J$43,IF('R1 XCO OHal'!V95="A Grade / Juniors",4,IF('R1 XCO OHal'!V95="B Grade",6,IF('R1 XCO OHal'!V95="C Grade",8,10))))</f>
        <v>500</v>
      </c>
    </row>
    <row r="96" spans="1:23" x14ac:dyDescent="0.25">
      <c r="A96" s="73">
        <v>2</v>
      </c>
      <c r="B96" s="73" t="s">
        <v>856</v>
      </c>
      <c r="C96" s="1">
        <v>426</v>
      </c>
      <c r="D96" s="73" t="s">
        <v>1039</v>
      </c>
      <c r="E96" s="1">
        <v>4</v>
      </c>
      <c r="F96" s="74">
        <v>3.6356597222222224E-2</v>
      </c>
      <c r="G96" s="73" t="s">
        <v>860</v>
      </c>
      <c r="H96" s="73" t="s">
        <v>857</v>
      </c>
      <c r="I96" s="73" t="s">
        <v>861</v>
      </c>
      <c r="J96" s="73" t="s">
        <v>862</v>
      </c>
      <c r="V96" s="38" t="s">
        <v>562</v>
      </c>
      <c r="W96" s="1">
        <f>VLOOKUP(A96,'Points Table'!A$3:J$43,IF('R1 XCO OHal'!V96="A Grade / Juniors",4,IF('R1 XCO OHal'!V96="B Grade",6,IF('R1 XCO OHal'!V96="C Grade",8,10))))</f>
        <v>450</v>
      </c>
    </row>
    <row r="97" spans="1:23" x14ac:dyDescent="0.25">
      <c r="A97" s="73">
        <v>3</v>
      </c>
      <c r="B97" s="73" t="s">
        <v>856</v>
      </c>
      <c r="C97" s="1">
        <v>436</v>
      </c>
      <c r="D97" s="73" t="s">
        <v>1040</v>
      </c>
      <c r="E97" s="1">
        <v>4</v>
      </c>
      <c r="F97" s="74">
        <v>3.6356597222222224E-2</v>
      </c>
      <c r="G97" s="73" t="s">
        <v>863</v>
      </c>
      <c r="H97" s="73" t="s">
        <v>864</v>
      </c>
      <c r="I97" s="73" t="s">
        <v>639</v>
      </c>
      <c r="J97" s="73" t="s">
        <v>862</v>
      </c>
      <c r="V97" s="38" t="s">
        <v>562</v>
      </c>
      <c r="W97" s="1">
        <f>VLOOKUP(A97,'Points Table'!A$3:J$43,IF('R1 XCO OHal'!V97="A Grade / Juniors",4,IF('R1 XCO OHal'!V97="B Grade",6,IF('R1 XCO OHal'!V97="C Grade",8,10))))</f>
        <v>420</v>
      </c>
    </row>
    <row r="98" spans="1:23" x14ac:dyDescent="0.25">
      <c r="A98" s="73">
        <v>4</v>
      </c>
      <c r="B98" s="73" t="s">
        <v>856</v>
      </c>
      <c r="C98" s="1">
        <v>432</v>
      </c>
      <c r="D98" s="73" t="s">
        <v>1041</v>
      </c>
      <c r="E98" s="1">
        <v>4</v>
      </c>
      <c r="F98" s="74">
        <v>3.9828819444444441E-2</v>
      </c>
      <c r="G98" s="73" t="s">
        <v>865</v>
      </c>
      <c r="H98" s="73" t="s">
        <v>866</v>
      </c>
      <c r="I98" s="73" t="s">
        <v>613</v>
      </c>
      <c r="J98" s="73" t="s">
        <v>609</v>
      </c>
      <c r="V98" s="38" t="s">
        <v>562</v>
      </c>
      <c r="W98" s="1">
        <f>VLOOKUP(A98,'Points Table'!A$3:J$43,IF('R1 XCO OHal'!V98="A Grade / Juniors",4,IF('R1 XCO OHal'!V98="B Grade",6,IF('R1 XCO OHal'!V98="C Grade",8,10))))</f>
        <v>400</v>
      </c>
    </row>
    <row r="99" spans="1:23" x14ac:dyDescent="0.25">
      <c r="A99" s="73">
        <v>5</v>
      </c>
      <c r="B99" s="73" t="s">
        <v>856</v>
      </c>
      <c r="C99" s="1">
        <v>434</v>
      </c>
      <c r="D99" s="73" t="s">
        <v>1042</v>
      </c>
      <c r="E99" s="1">
        <v>4</v>
      </c>
      <c r="F99" s="74">
        <v>4.0441435185185184E-2</v>
      </c>
      <c r="G99" s="73" t="s">
        <v>867</v>
      </c>
      <c r="H99" s="73" t="s">
        <v>868</v>
      </c>
      <c r="I99" s="73" t="s">
        <v>869</v>
      </c>
      <c r="J99" s="73" t="s">
        <v>730</v>
      </c>
      <c r="V99" s="38" t="s">
        <v>562</v>
      </c>
      <c r="W99" s="1">
        <f>VLOOKUP(A99,'Points Table'!A$3:J$43,IF('R1 XCO OHal'!V99="A Grade / Juniors",4,IF('R1 XCO OHal'!V99="B Grade",6,IF('R1 XCO OHal'!V99="C Grade",8,10))))</f>
        <v>390</v>
      </c>
    </row>
    <row r="100" spans="1:23" x14ac:dyDescent="0.25">
      <c r="A100" s="73">
        <v>6</v>
      </c>
      <c r="B100" s="73" t="s">
        <v>856</v>
      </c>
      <c r="C100" s="1">
        <v>435</v>
      </c>
      <c r="D100" s="73" t="s">
        <v>1043</v>
      </c>
      <c r="E100" s="1">
        <v>4</v>
      </c>
      <c r="F100" s="74">
        <v>4.0873958333333335E-2</v>
      </c>
      <c r="G100" s="73" t="s">
        <v>870</v>
      </c>
      <c r="H100" s="73" t="s">
        <v>871</v>
      </c>
      <c r="I100" s="73" t="s">
        <v>872</v>
      </c>
      <c r="J100" s="73" t="s">
        <v>735</v>
      </c>
      <c r="V100" s="38" t="s">
        <v>562</v>
      </c>
      <c r="W100" s="1">
        <f>VLOOKUP(A100,'Points Table'!A$3:J$43,IF('R1 XCO OHal'!V100="A Grade / Juniors",4,IF('R1 XCO OHal'!V100="B Grade",6,IF('R1 XCO OHal'!V100="C Grade",8,10))))</f>
        <v>380</v>
      </c>
    </row>
    <row r="101" spans="1:23" x14ac:dyDescent="0.25">
      <c r="A101" s="73">
        <v>7</v>
      </c>
      <c r="B101" s="73" t="s">
        <v>856</v>
      </c>
      <c r="C101" s="1">
        <v>430</v>
      </c>
      <c r="D101" s="73" t="s">
        <v>1044</v>
      </c>
      <c r="E101" s="1">
        <v>4</v>
      </c>
      <c r="F101" s="74">
        <v>4.0972222222222222E-2</v>
      </c>
      <c r="G101" s="73" t="s">
        <v>873</v>
      </c>
      <c r="H101" s="73" t="s">
        <v>874</v>
      </c>
      <c r="I101" s="73" t="s">
        <v>731</v>
      </c>
      <c r="J101" s="73" t="s">
        <v>625</v>
      </c>
      <c r="V101" s="38" t="s">
        <v>562</v>
      </c>
      <c r="W101" s="1">
        <f>VLOOKUP(A101,'Points Table'!A$3:J$43,IF('R1 XCO OHal'!V101="A Grade / Juniors",4,IF('R1 XCO OHal'!V101="B Grade",6,IF('R1 XCO OHal'!V101="C Grade",8,10))))</f>
        <v>370</v>
      </c>
    </row>
    <row r="102" spans="1:23" x14ac:dyDescent="0.25">
      <c r="A102" s="73">
        <v>8</v>
      </c>
      <c r="B102" s="73" t="s">
        <v>856</v>
      </c>
      <c r="C102" s="1">
        <v>433</v>
      </c>
      <c r="D102" s="73" t="s">
        <v>1045</v>
      </c>
      <c r="E102" s="1">
        <v>4</v>
      </c>
      <c r="F102" s="74">
        <v>4.6523032407407405E-2</v>
      </c>
      <c r="G102" s="73" t="s">
        <v>875</v>
      </c>
      <c r="H102" s="73" t="s">
        <v>751</v>
      </c>
      <c r="I102" s="73" t="s">
        <v>764</v>
      </c>
      <c r="J102" s="73" t="s">
        <v>876</v>
      </c>
      <c r="V102" s="38" t="s">
        <v>562</v>
      </c>
      <c r="W102" s="1">
        <f>VLOOKUP(A102,'Points Table'!A$3:J$43,IF('R1 XCO OHal'!V102="A Grade / Juniors",4,IF('R1 XCO OHal'!V102="B Grade",6,IF('R1 XCO OHal'!V102="C Grade",8,10))))</f>
        <v>360</v>
      </c>
    </row>
    <row r="103" spans="1:23" x14ac:dyDescent="0.25">
      <c r="A103" s="73">
        <v>9</v>
      </c>
      <c r="B103" s="73" t="s">
        <v>856</v>
      </c>
      <c r="C103" s="1">
        <v>428</v>
      </c>
      <c r="D103" s="73" t="s">
        <v>1046</v>
      </c>
      <c r="E103" s="1">
        <v>3</v>
      </c>
      <c r="F103" s="74">
        <v>3.9309722222222225E-2</v>
      </c>
      <c r="G103" s="73" t="s">
        <v>618</v>
      </c>
      <c r="H103" s="73" t="s">
        <v>877</v>
      </c>
      <c r="I103" s="73" t="s">
        <v>878</v>
      </c>
      <c r="J103" s="73" t="s">
        <v>879</v>
      </c>
      <c r="V103" s="38" t="s">
        <v>562</v>
      </c>
      <c r="W103" s="1">
        <f>VLOOKUP(A103,'Points Table'!A$3:J$43,IF('R1 XCO OHal'!V103="A Grade / Juniors",4,IF('R1 XCO OHal'!V103="B Grade",6,IF('R1 XCO OHal'!V103="C Grade",8,10))))</f>
        <v>350</v>
      </c>
    </row>
    <row r="104" spans="1:23" x14ac:dyDescent="0.25">
      <c r="A104" s="73">
        <v>10</v>
      </c>
      <c r="B104" s="73" t="s">
        <v>856</v>
      </c>
      <c r="C104" s="1">
        <v>431</v>
      </c>
      <c r="D104" s="73" t="s">
        <v>1047</v>
      </c>
      <c r="E104" s="1">
        <v>3</v>
      </c>
      <c r="F104" s="74">
        <v>5.1950000000000003E-2</v>
      </c>
      <c r="G104" s="73" t="s">
        <v>618</v>
      </c>
      <c r="H104" s="73" t="s">
        <v>880</v>
      </c>
      <c r="I104" s="73" t="s">
        <v>881</v>
      </c>
      <c r="J104" s="73" t="s">
        <v>882</v>
      </c>
      <c r="V104" s="38" t="s">
        <v>562</v>
      </c>
      <c r="W104" s="1">
        <f>VLOOKUP(A104,'Points Table'!A$3:J$43,IF('R1 XCO OHal'!V104="A Grade / Juniors",4,IF('R1 XCO OHal'!V104="B Grade",6,IF('R1 XCO OHal'!V104="C Grade",8,10))))</f>
        <v>340</v>
      </c>
    </row>
    <row r="105" spans="1:23" x14ac:dyDescent="0.25">
      <c r="A105" s="73">
        <v>1</v>
      </c>
      <c r="B105" s="73" t="s">
        <v>883</v>
      </c>
      <c r="C105" s="1">
        <v>501</v>
      </c>
      <c r="D105" s="73" t="s">
        <v>1048</v>
      </c>
      <c r="E105" s="1">
        <v>3</v>
      </c>
      <c r="F105" s="74">
        <v>3.1300925925925926E-2</v>
      </c>
      <c r="G105" s="73" t="s">
        <v>575</v>
      </c>
      <c r="H105" s="73" t="s">
        <v>609</v>
      </c>
      <c r="I105" s="73" t="s">
        <v>679</v>
      </c>
      <c r="J105" s="73" t="s">
        <v>884</v>
      </c>
      <c r="V105" s="38" t="s">
        <v>562</v>
      </c>
      <c r="W105" s="1">
        <f>VLOOKUP(A105,'Points Table'!A$3:J$43,IF('R1 XCO OHal'!V105="A Grade / Juniors",4,IF('R1 XCO OHal'!V105="B Grade",6,IF('R1 XCO OHal'!V105="C Grade",8,10))))</f>
        <v>500</v>
      </c>
    </row>
    <row r="106" spans="1:23" x14ac:dyDescent="0.25">
      <c r="A106" s="73">
        <v>2</v>
      </c>
      <c r="B106" s="73" t="s">
        <v>883</v>
      </c>
      <c r="C106" s="1">
        <v>511</v>
      </c>
      <c r="D106" s="73" t="s">
        <v>1049</v>
      </c>
      <c r="E106" s="1">
        <v>3</v>
      </c>
      <c r="F106" s="74">
        <v>3.2096412037037038E-2</v>
      </c>
      <c r="G106" s="73" t="s">
        <v>885</v>
      </c>
      <c r="H106" s="73" t="s">
        <v>617</v>
      </c>
      <c r="I106" s="73" t="s">
        <v>747</v>
      </c>
      <c r="J106" s="73" t="s">
        <v>886</v>
      </c>
      <c r="V106" s="38" t="s">
        <v>562</v>
      </c>
      <c r="W106" s="1">
        <f>VLOOKUP(A106,'Points Table'!A$3:J$43,IF('R1 XCO OHal'!V106="A Grade / Juniors",4,IF('R1 XCO OHal'!V106="B Grade",6,IF('R1 XCO OHal'!V106="C Grade",8,10))))</f>
        <v>450</v>
      </c>
    </row>
    <row r="107" spans="1:23" x14ac:dyDescent="0.25">
      <c r="A107" s="73">
        <v>3</v>
      </c>
      <c r="B107" s="73" t="s">
        <v>883</v>
      </c>
      <c r="C107" s="1">
        <v>513</v>
      </c>
      <c r="D107" s="73" t="s">
        <v>1050</v>
      </c>
      <c r="E107" s="1">
        <v>3</v>
      </c>
      <c r="F107" s="74">
        <v>3.3719097222222223E-2</v>
      </c>
      <c r="G107" s="73" t="s">
        <v>887</v>
      </c>
      <c r="H107" s="73" t="s">
        <v>673</v>
      </c>
      <c r="I107" s="73" t="s">
        <v>888</v>
      </c>
      <c r="J107" s="73" t="s">
        <v>889</v>
      </c>
      <c r="V107" s="38" t="s">
        <v>562</v>
      </c>
      <c r="W107" s="1">
        <f>VLOOKUP(A107,'Points Table'!A$3:J$43,IF('R1 XCO OHal'!V107="A Grade / Juniors",4,IF('R1 XCO OHal'!V107="B Grade",6,IF('R1 XCO OHal'!V107="C Grade",8,10))))</f>
        <v>420</v>
      </c>
    </row>
    <row r="108" spans="1:23" x14ac:dyDescent="0.25">
      <c r="A108" s="73">
        <v>4</v>
      </c>
      <c r="B108" s="73" t="s">
        <v>883</v>
      </c>
      <c r="C108" s="1">
        <v>512</v>
      </c>
      <c r="D108" s="73" t="s">
        <v>1051</v>
      </c>
      <c r="E108" s="1">
        <v>3</v>
      </c>
      <c r="F108" s="74">
        <v>3.6625462962962964E-2</v>
      </c>
      <c r="G108" s="73" t="s">
        <v>890</v>
      </c>
      <c r="H108" s="73" t="s">
        <v>696</v>
      </c>
      <c r="I108" s="73" t="s">
        <v>832</v>
      </c>
      <c r="J108" s="73" t="s">
        <v>891</v>
      </c>
      <c r="V108" s="38" t="s">
        <v>562</v>
      </c>
      <c r="W108" s="1">
        <f>VLOOKUP(A108,'Points Table'!A$3:J$43,IF('R1 XCO OHal'!V108="A Grade / Juniors",4,IF('R1 XCO OHal'!V108="B Grade",6,IF('R1 XCO OHal'!V108="C Grade",8,10))))</f>
        <v>400</v>
      </c>
    </row>
    <row r="109" spans="1:23" x14ac:dyDescent="0.25">
      <c r="A109" s="73">
        <v>5</v>
      </c>
      <c r="B109" s="73" t="s">
        <v>883</v>
      </c>
      <c r="C109" s="1">
        <v>503</v>
      </c>
      <c r="D109" s="73" t="s">
        <v>1052</v>
      </c>
      <c r="E109" s="1">
        <v>3</v>
      </c>
      <c r="F109" s="74">
        <v>4.3230902777777774E-2</v>
      </c>
      <c r="G109" s="73" t="s">
        <v>892</v>
      </c>
      <c r="H109" s="73" t="s">
        <v>893</v>
      </c>
      <c r="I109" s="73" t="s">
        <v>894</v>
      </c>
      <c r="J109" s="73" t="s">
        <v>895</v>
      </c>
      <c r="V109" s="38" t="s">
        <v>562</v>
      </c>
      <c r="W109" s="1">
        <f>VLOOKUP(A109,'Points Table'!A$3:J$43,IF('R1 XCO OHal'!V109="A Grade / Juniors",4,IF('R1 XCO OHal'!V109="B Grade",6,IF('R1 XCO OHal'!V109="C Grade",8,10))))</f>
        <v>390</v>
      </c>
    </row>
    <row r="110" spans="1:23" x14ac:dyDescent="0.25">
      <c r="A110" s="73">
        <v>6</v>
      </c>
      <c r="B110" s="73" t="s">
        <v>883</v>
      </c>
      <c r="C110" s="1">
        <v>509</v>
      </c>
      <c r="D110" s="73" t="s">
        <v>1053</v>
      </c>
      <c r="E110" s="1">
        <v>3</v>
      </c>
      <c r="F110" s="74">
        <v>4.6043750000000001E-2</v>
      </c>
      <c r="G110" s="73" t="s">
        <v>896</v>
      </c>
      <c r="H110" s="73" t="s">
        <v>897</v>
      </c>
      <c r="I110" s="73" t="s">
        <v>898</v>
      </c>
      <c r="J110" s="73" t="s">
        <v>899</v>
      </c>
      <c r="V110" s="38" t="s">
        <v>562</v>
      </c>
      <c r="W110" s="1">
        <f>VLOOKUP(A110,'Points Table'!A$3:J$43,IF('R1 XCO OHal'!V110="A Grade / Juniors",4,IF('R1 XCO OHal'!V110="B Grade",6,IF('R1 XCO OHal'!V110="C Grade",8,10))))</f>
        <v>380</v>
      </c>
    </row>
    <row r="111" spans="1:23" x14ac:dyDescent="0.25">
      <c r="A111" s="73">
        <v>7</v>
      </c>
      <c r="B111" s="73" t="s">
        <v>883</v>
      </c>
      <c r="C111" s="1">
        <v>514</v>
      </c>
      <c r="D111" s="73" t="s">
        <v>1054</v>
      </c>
      <c r="E111" s="1">
        <v>3</v>
      </c>
      <c r="F111" s="74">
        <v>4.8092013888888889E-2</v>
      </c>
      <c r="G111" s="73" t="s">
        <v>900</v>
      </c>
      <c r="H111" s="73" t="s">
        <v>901</v>
      </c>
      <c r="I111" s="73" t="s">
        <v>902</v>
      </c>
      <c r="J111" s="73" t="s">
        <v>903</v>
      </c>
      <c r="V111" s="38" t="s">
        <v>562</v>
      </c>
      <c r="W111" s="1">
        <f>VLOOKUP(A111,'Points Table'!A$3:J$43,IF('R1 XCO OHal'!V111="A Grade / Juniors",4,IF('R1 XCO OHal'!V111="B Grade",6,IF('R1 XCO OHal'!V111="C Grade",8,10))))</f>
        <v>370</v>
      </c>
    </row>
    <row r="112" spans="1:23" x14ac:dyDescent="0.25">
      <c r="A112" s="73">
        <v>8</v>
      </c>
      <c r="B112" s="73" t="s">
        <v>883</v>
      </c>
      <c r="C112" s="1">
        <v>508</v>
      </c>
      <c r="D112" s="73" t="s">
        <v>1055</v>
      </c>
      <c r="E112" s="1">
        <v>3</v>
      </c>
      <c r="F112" s="74">
        <v>4.9420138888888888E-2</v>
      </c>
      <c r="G112" s="73" t="s">
        <v>904</v>
      </c>
      <c r="H112" s="73" t="s">
        <v>905</v>
      </c>
      <c r="I112" s="73" t="s">
        <v>906</v>
      </c>
      <c r="J112" s="73" t="s">
        <v>907</v>
      </c>
      <c r="V112" s="38" t="s">
        <v>562</v>
      </c>
      <c r="W112" s="1">
        <f>VLOOKUP(A112,'Points Table'!A$3:J$43,IF('R1 XCO OHal'!V112="A Grade / Juniors",4,IF('R1 XCO OHal'!V112="B Grade",6,IF('R1 XCO OHal'!V112="C Grade",8,10))))</f>
        <v>360</v>
      </c>
    </row>
    <row r="113" spans="1:23" x14ac:dyDescent="0.25">
      <c r="A113" s="73">
        <v>9</v>
      </c>
      <c r="B113" s="73" t="s">
        <v>883</v>
      </c>
      <c r="C113" s="1">
        <v>510</v>
      </c>
      <c r="D113" s="73" t="s">
        <v>1056</v>
      </c>
      <c r="E113" s="1">
        <v>2</v>
      </c>
      <c r="F113" s="74">
        <v>2.6126967592592594E-2</v>
      </c>
      <c r="G113" s="73" t="s">
        <v>618</v>
      </c>
      <c r="H113" s="73" t="s">
        <v>893</v>
      </c>
      <c r="I113" s="73" t="s">
        <v>908</v>
      </c>
      <c r="J113" s="73" t="s">
        <v>909</v>
      </c>
      <c r="V113" s="38" t="s">
        <v>562</v>
      </c>
      <c r="W113" s="1">
        <f>VLOOKUP(A113,'Points Table'!A$3:J$43,IF('R1 XCO OHal'!V113="A Grade / Juniors",4,IF('R1 XCO OHal'!V113="B Grade",6,IF('R1 XCO OHal'!V113="C Grade",8,10))))</f>
        <v>350</v>
      </c>
    </row>
    <row r="114" spans="1:23" x14ac:dyDescent="0.25">
      <c r="A114" s="73">
        <v>10</v>
      </c>
      <c r="B114" s="73" t="s">
        <v>883</v>
      </c>
      <c r="C114" s="1">
        <v>507</v>
      </c>
      <c r="D114" s="73" t="s">
        <v>1057</v>
      </c>
      <c r="E114" s="1">
        <v>2</v>
      </c>
      <c r="F114" s="74">
        <v>5.9542129629629632E-2</v>
      </c>
      <c r="G114" s="73" t="s">
        <v>618</v>
      </c>
      <c r="H114" s="73" t="s">
        <v>910</v>
      </c>
      <c r="I114" s="73" t="s">
        <v>911</v>
      </c>
      <c r="J114" s="73" t="s">
        <v>912</v>
      </c>
      <c r="V114" s="38" t="s">
        <v>562</v>
      </c>
      <c r="W114" s="1">
        <f>VLOOKUP(A114,'Points Table'!A$3:J$43,IF('R1 XCO OHal'!V114="A Grade / Juniors",4,IF('R1 XCO OHal'!V114="B Grade",6,IF('R1 XCO OHal'!V114="C Grade",8,10))))</f>
        <v>340</v>
      </c>
    </row>
    <row r="115" spans="1:23" x14ac:dyDescent="0.25">
      <c r="A115" s="73">
        <v>11</v>
      </c>
      <c r="B115" s="73" t="s">
        <v>883</v>
      </c>
      <c r="C115" s="1">
        <v>506</v>
      </c>
      <c r="D115" s="73" t="s">
        <v>1058</v>
      </c>
      <c r="E115" s="1">
        <v>2</v>
      </c>
      <c r="F115" s="74">
        <v>5.9542129629629632E-2</v>
      </c>
      <c r="G115" s="73" t="s">
        <v>618</v>
      </c>
      <c r="H115" s="73" t="s">
        <v>913</v>
      </c>
      <c r="I115" s="73" t="s">
        <v>914</v>
      </c>
      <c r="J115" s="73" t="s">
        <v>912</v>
      </c>
      <c r="V115" s="38" t="s">
        <v>562</v>
      </c>
      <c r="W115" s="1">
        <f>VLOOKUP(A115,'Points Table'!A$3:J$43,IF('R1 XCO OHal'!V115="A Grade / Juniors",4,IF('R1 XCO OHal'!V115="B Grade",6,IF('R1 XCO OHal'!V115="C Grade",8,10))))</f>
        <v>330</v>
      </c>
    </row>
    <row r="116" spans="1:23" x14ac:dyDescent="0.25">
      <c r="A116" s="73">
        <v>1</v>
      </c>
      <c r="B116" s="73" t="s">
        <v>915</v>
      </c>
      <c r="C116" s="1">
        <v>529</v>
      </c>
      <c r="D116" s="73" t="s">
        <v>1059</v>
      </c>
      <c r="E116" s="1">
        <v>2</v>
      </c>
      <c r="F116" s="74">
        <v>2.2980324074074073E-2</v>
      </c>
      <c r="G116" s="73" t="s">
        <v>575</v>
      </c>
      <c r="H116" s="73" t="s">
        <v>916</v>
      </c>
      <c r="I116" s="73" t="s">
        <v>917</v>
      </c>
      <c r="J116" s="73" t="s">
        <v>761</v>
      </c>
      <c r="V116" s="38" t="s">
        <v>562</v>
      </c>
      <c r="W116" s="1">
        <f>VLOOKUP(A116,'Points Table'!A$3:J$43,IF('R1 XCO OHal'!V116="A Grade / Juniors",4,IF('R1 XCO OHal'!V116="B Grade",6,IF('R1 XCO OHal'!V116="C Grade",8,10))))</f>
        <v>500</v>
      </c>
    </row>
    <row r="117" spans="1:23" x14ac:dyDescent="0.25">
      <c r="A117" s="73">
        <v>2</v>
      </c>
      <c r="B117" s="73" t="s">
        <v>915</v>
      </c>
      <c r="C117" s="1">
        <v>528</v>
      </c>
      <c r="D117" s="73" t="s">
        <v>1060</v>
      </c>
      <c r="E117" s="1">
        <v>2</v>
      </c>
      <c r="F117" s="74">
        <v>2.3856597222222223E-2</v>
      </c>
      <c r="G117" s="73" t="s">
        <v>918</v>
      </c>
      <c r="H117" s="73" t="s">
        <v>916</v>
      </c>
      <c r="I117" s="73" t="s">
        <v>919</v>
      </c>
      <c r="J117" s="73" t="s">
        <v>638</v>
      </c>
      <c r="V117" s="38" t="s">
        <v>562</v>
      </c>
      <c r="W117" s="1">
        <f>VLOOKUP(A117,'Points Table'!A$3:J$43,IF('R1 XCO OHal'!V117="A Grade / Juniors",4,IF('R1 XCO OHal'!V117="B Grade",6,IF('R1 XCO OHal'!V117="C Grade",8,10))))</f>
        <v>450</v>
      </c>
    </row>
    <row r="118" spans="1:23" x14ac:dyDescent="0.25">
      <c r="A118" s="73">
        <v>3</v>
      </c>
      <c r="B118" s="73" t="s">
        <v>915</v>
      </c>
      <c r="C118" s="1">
        <v>527</v>
      </c>
      <c r="D118" s="73" t="s">
        <v>1061</v>
      </c>
      <c r="E118" s="1">
        <v>2</v>
      </c>
      <c r="F118" s="74">
        <v>2.5444212962962964E-2</v>
      </c>
      <c r="G118" s="73" t="s">
        <v>920</v>
      </c>
      <c r="H118" s="73" t="s">
        <v>921</v>
      </c>
      <c r="I118" s="73" t="s">
        <v>835</v>
      </c>
      <c r="J118" s="73" t="s">
        <v>922</v>
      </c>
      <c r="V118" s="38" t="s">
        <v>562</v>
      </c>
      <c r="W118" s="1">
        <f>VLOOKUP(A118,'Points Table'!A$3:J$43,IF('R1 XCO OHal'!V118="A Grade / Juniors",4,IF('R1 XCO OHal'!V118="B Grade",6,IF('R1 XCO OHal'!V118="C Grade",8,10))))</f>
        <v>420</v>
      </c>
    </row>
    <row r="119" spans="1:23" x14ac:dyDescent="0.25">
      <c r="A119" s="73">
        <v>4</v>
      </c>
      <c r="B119" s="73" t="s">
        <v>915</v>
      </c>
      <c r="C119" s="1">
        <v>531</v>
      </c>
      <c r="D119" s="73" t="s">
        <v>1062</v>
      </c>
      <c r="E119" s="1">
        <v>2</v>
      </c>
      <c r="F119" s="74">
        <v>2.8455787037037036E-2</v>
      </c>
      <c r="G119" s="73" t="s">
        <v>923</v>
      </c>
      <c r="H119" s="73" t="s">
        <v>924</v>
      </c>
      <c r="I119" s="73" t="s">
        <v>925</v>
      </c>
      <c r="J119" s="73" t="s">
        <v>926</v>
      </c>
      <c r="V119" s="38" t="s">
        <v>562</v>
      </c>
      <c r="W119" s="1">
        <f>VLOOKUP(A119,'Points Table'!A$3:J$43,IF('R1 XCO OHal'!V119="A Grade / Juniors",4,IF('R1 XCO OHal'!V119="B Grade",6,IF('R1 XCO OHal'!V119="C Grade",8,10))))</f>
        <v>400</v>
      </c>
    </row>
    <row r="120" spans="1:23" x14ac:dyDescent="0.25">
      <c r="A120" s="73">
        <v>5</v>
      </c>
      <c r="B120" s="73" t="s">
        <v>915</v>
      </c>
      <c r="C120" s="1">
        <v>530</v>
      </c>
      <c r="D120" s="73" t="s">
        <v>1063</v>
      </c>
      <c r="E120" s="1">
        <v>2</v>
      </c>
      <c r="F120" s="74">
        <v>3.2189930555555558E-2</v>
      </c>
      <c r="G120" s="73" t="s">
        <v>927</v>
      </c>
      <c r="H120" s="73" t="s">
        <v>928</v>
      </c>
      <c r="I120" s="73" t="s">
        <v>929</v>
      </c>
      <c r="J120" s="73" t="s">
        <v>930</v>
      </c>
      <c r="V120" s="38" t="s">
        <v>562</v>
      </c>
      <c r="W120" s="1">
        <f>VLOOKUP(A120,'Points Table'!A$3:J$43,IF('R1 XCO OHal'!V120="A Grade / Juniors",4,IF('R1 XCO OHal'!V120="B Grade",6,IF('R1 XCO OHal'!V120="C Grade",8,10))))</f>
        <v>390</v>
      </c>
    </row>
    <row r="121" spans="1:23" x14ac:dyDescent="0.25">
      <c r="A121" s="73">
        <v>1</v>
      </c>
      <c r="B121" s="73" t="s">
        <v>931</v>
      </c>
      <c r="C121" s="1">
        <v>345</v>
      </c>
      <c r="D121" s="73" t="s">
        <v>1064</v>
      </c>
      <c r="E121" s="1">
        <v>3</v>
      </c>
      <c r="F121" s="74">
        <v>2.6669444444444444E-2</v>
      </c>
      <c r="G121" s="73" t="s">
        <v>575</v>
      </c>
      <c r="H121" s="73" t="s">
        <v>932</v>
      </c>
      <c r="I121" s="73" t="s">
        <v>933</v>
      </c>
      <c r="J121" s="73" t="s">
        <v>934</v>
      </c>
      <c r="V121" s="38" t="s">
        <v>23</v>
      </c>
      <c r="W121" s="1">
        <f>VLOOKUP(A121,'Points Table'!A$3:J$43,IF('R1 XCO OHal'!V121="A Grade / Juniors",4,IF('R1 XCO OHal'!V121="B Grade",6,IF('R1 XCO OHal'!V121="C Grade",8,10))))</f>
        <v>300</v>
      </c>
    </row>
    <row r="122" spans="1:23" x14ac:dyDescent="0.25">
      <c r="A122" s="73">
        <v>2</v>
      </c>
      <c r="B122" s="73" t="s">
        <v>931</v>
      </c>
      <c r="C122" s="1">
        <v>344</v>
      </c>
      <c r="D122" s="73" t="s">
        <v>1065</v>
      </c>
      <c r="E122" s="1">
        <v>3</v>
      </c>
      <c r="F122" s="74">
        <v>2.7929745370370369E-2</v>
      </c>
      <c r="G122" s="73" t="s">
        <v>935</v>
      </c>
      <c r="H122" s="73" t="s">
        <v>936</v>
      </c>
      <c r="I122" s="73" t="s">
        <v>937</v>
      </c>
      <c r="J122" s="73" t="s">
        <v>581</v>
      </c>
      <c r="V122" s="38" t="s">
        <v>23</v>
      </c>
      <c r="W122" s="1">
        <f>VLOOKUP(A122,'Points Table'!A$3:J$43,IF('R1 XCO OHal'!V122="A Grade / Juniors",4,IF('R1 XCO OHal'!V122="B Grade",6,IF('R1 XCO OHal'!V122="C Grade",8,10))))</f>
        <v>270</v>
      </c>
    </row>
    <row r="123" spans="1:23" x14ac:dyDescent="0.25">
      <c r="A123" s="73">
        <v>3</v>
      </c>
      <c r="B123" s="73" t="s">
        <v>931</v>
      </c>
      <c r="C123" s="1">
        <v>341</v>
      </c>
      <c r="D123" s="73" t="s">
        <v>1066</v>
      </c>
      <c r="E123" s="1">
        <v>3</v>
      </c>
      <c r="F123" s="74">
        <v>2.9564120370370369E-2</v>
      </c>
      <c r="G123" s="73" t="s">
        <v>938</v>
      </c>
      <c r="H123" s="73" t="s">
        <v>939</v>
      </c>
      <c r="I123" s="73" t="s">
        <v>653</v>
      </c>
      <c r="J123" s="73" t="s">
        <v>597</v>
      </c>
      <c r="V123" s="38" t="s">
        <v>23</v>
      </c>
      <c r="W123" s="1">
        <f>VLOOKUP(A123,'Points Table'!A$3:J$43,IF('R1 XCO OHal'!V123="A Grade / Juniors",4,IF('R1 XCO OHal'!V123="B Grade",6,IF('R1 XCO OHal'!V123="C Grade",8,10))))</f>
        <v>252</v>
      </c>
    </row>
    <row r="124" spans="1:23" x14ac:dyDescent="0.25">
      <c r="A124" s="73">
        <v>4</v>
      </c>
      <c r="B124" s="73" t="s">
        <v>931</v>
      </c>
      <c r="C124" s="1">
        <v>342</v>
      </c>
      <c r="D124" s="73" t="s">
        <v>1067</v>
      </c>
      <c r="E124" s="1">
        <v>3</v>
      </c>
      <c r="F124" s="74">
        <v>3.000138888888889E-2</v>
      </c>
      <c r="G124" s="73" t="s">
        <v>940</v>
      </c>
      <c r="H124" s="73" t="s">
        <v>662</v>
      </c>
      <c r="I124" s="73" t="s">
        <v>655</v>
      </c>
      <c r="J124" s="73" t="s">
        <v>640</v>
      </c>
      <c r="V124" s="38" t="s">
        <v>23</v>
      </c>
      <c r="W124" s="1">
        <f>VLOOKUP(A124,'Points Table'!A$3:J$43,IF('R1 XCO OHal'!V124="A Grade / Juniors",4,IF('R1 XCO OHal'!V124="B Grade",6,IF('R1 XCO OHal'!V124="C Grade",8,10))))</f>
        <v>240</v>
      </c>
    </row>
    <row r="125" spans="1:23" x14ac:dyDescent="0.25">
      <c r="A125" s="73">
        <v>5</v>
      </c>
      <c r="B125" s="73" t="s">
        <v>931</v>
      </c>
      <c r="C125" s="1">
        <v>343</v>
      </c>
      <c r="D125" s="73" t="s">
        <v>1068</v>
      </c>
      <c r="E125" s="1">
        <v>2</v>
      </c>
      <c r="F125" s="74">
        <v>2.4971875000000001E-2</v>
      </c>
      <c r="G125" s="73" t="s">
        <v>618</v>
      </c>
      <c r="H125" s="73" t="s">
        <v>941</v>
      </c>
      <c r="I125" s="73" t="s">
        <v>942</v>
      </c>
      <c r="J125" s="73" t="s">
        <v>775</v>
      </c>
      <c r="V125" s="38" t="s">
        <v>23</v>
      </c>
      <c r="W125" s="1">
        <f>VLOOKUP(A125,'Points Table'!A$3:J$43,IF('R1 XCO OHal'!V125="A Grade / Juniors",4,IF('R1 XCO OHal'!V125="B Grade",6,IF('R1 XCO OHal'!V125="C Grade",8,10))))</f>
        <v>234</v>
      </c>
    </row>
    <row r="126" spans="1:23" x14ac:dyDescent="0.25">
      <c r="A126" s="73">
        <v>1</v>
      </c>
      <c r="B126" s="73" t="s">
        <v>943</v>
      </c>
      <c r="C126" s="1">
        <v>331</v>
      </c>
      <c r="D126" s="73" t="s">
        <v>1069</v>
      </c>
      <c r="E126" s="1">
        <v>3</v>
      </c>
      <c r="F126" s="74">
        <v>3.3281828703703706E-2</v>
      </c>
      <c r="G126" s="73" t="s">
        <v>575</v>
      </c>
      <c r="H126" s="73" t="s">
        <v>944</v>
      </c>
      <c r="I126" s="73" t="s">
        <v>708</v>
      </c>
      <c r="J126" s="73" t="s">
        <v>630</v>
      </c>
      <c r="V126" s="38" t="s">
        <v>21</v>
      </c>
      <c r="W126" s="1">
        <f>VLOOKUP(A126,'Points Table'!A$3:J$43,IF('R1 XCO OHal'!V126="A Grade / Juniors",4,IF('R1 XCO OHal'!V126="B Grade",6,IF('R1 XCO OHal'!V126="C Grade",8,10))))</f>
        <v>350</v>
      </c>
    </row>
    <row r="127" spans="1:23" x14ac:dyDescent="0.25">
      <c r="A127" s="73"/>
      <c r="B127" s="73"/>
      <c r="C127" s="1"/>
      <c r="D127" s="73"/>
      <c r="E127" s="1"/>
      <c r="F127" s="74"/>
      <c r="G127" s="73"/>
      <c r="H127" s="73"/>
      <c r="I127" s="73"/>
      <c r="J127" s="73"/>
    </row>
    <row r="128" spans="1:23" x14ac:dyDescent="0.25">
      <c r="A128" s="73"/>
      <c r="B128" s="73"/>
      <c r="C128" s="1"/>
      <c r="D128" s="73"/>
      <c r="E128" s="1"/>
      <c r="F128" s="74"/>
      <c r="G128" s="73"/>
      <c r="H128" s="73"/>
      <c r="I128" s="73"/>
      <c r="J128" s="73"/>
    </row>
    <row r="129" spans="1:10" x14ac:dyDescent="0.25">
      <c r="A129" s="73"/>
      <c r="B129" s="73"/>
      <c r="C129" s="1"/>
      <c r="D129" s="73"/>
      <c r="E129" s="1"/>
      <c r="F129" s="74"/>
      <c r="G129" s="73"/>
      <c r="H129" s="73"/>
      <c r="I129" s="73"/>
      <c r="J129" s="73"/>
    </row>
    <row r="130" spans="1:10" x14ac:dyDescent="0.25">
      <c r="A130" s="73"/>
      <c r="B130" s="73"/>
      <c r="C130" s="1"/>
      <c r="D130" s="73"/>
      <c r="E130" s="1"/>
      <c r="F130" s="74"/>
      <c r="G130" s="73"/>
      <c r="H130" s="73"/>
      <c r="I130" s="73"/>
      <c r="J130" s="73"/>
    </row>
    <row r="131" spans="1:10" x14ac:dyDescent="0.25">
      <c r="A131" s="73"/>
      <c r="B131" s="73"/>
      <c r="C131" s="1"/>
      <c r="D131" s="73"/>
      <c r="E131" s="1"/>
      <c r="F131" s="74"/>
      <c r="G131" s="73"/>
      <c r="H131" s="73"/>
      <c r="I131" s="73"/>
      <c r="J131" s="73"/>
    </row>
    <row r="132" spans="1:10" x14ac:dyDescent="0.25">
      <c r="A132" s="73"/>
      <c r="B132" s="73"/>
      <c r="C132" s="1"/>
      <c r="D132" s="73"/>
      <c r="E132" s="1"/>
      <c r="F132" s="74"/>
      <c r="G132" s="73"/>
      <c r="H132" s="73"/>
      <c r="I132" s="73"/>
      <c r="J132" s="73"/>
    </row>
    <row r="133" spans="1:10" x14ac:dyDescent="0.25">
      <c r="A133" s="73"/>
      <c r="B133" s="73"/>
      <c r="C133" s="1"/>
      <c r="D133" s="73"/>
      <c r="E133" s="1"/>
      <c r="F133" s="74"/>
      <c r="G133" s="73"/>
      <c r="H133" s="73"/>
      <c r="I133" s="73"/>
      <c r="J133" s="73"/>
    </row>
    <row r="134" spans="1:10" x14ac:dyDescent="0.25">
      <c r="A134" s="73"/>
      <c r="B134" s="73"/>
      <c r="C134" s="1"/>
      <c r="D134" s="73"/>
      <c r="E134" s="1"/>
      <c r="F134" s="74"/>
      <c r="G134" s="73"/>
      <c r="H134" s="73"/>
      <c r="I134" s="73"/>
      <c r="J134" s="73"/>
    </row>
    <row r="135" spans="1:10" x14ac:dyDescent="0.25">
      <c r="A135" s="73"/>
      <c r="B135" s="73"/>
      <c r="C135" s="1"/>
      <c r="D135" s="73"/>
      <c r="E135" s="1"/>
      <c r="F135" s="74"/>
      <c r="G135" s="73"/>
      <c r="H135" s="73"/>
      <c r="I135" s="73"/>
      <c r="J135" s="73"/>
    </row>
    <row r="136" spans="1:10" x14ac:dyDescent="0.25">
      <c r="A136" s="73"/>
      <c r="B136" s="73"/>
      <c r="C136" s="1"/>
      <c r="D136" s="73"/>
      <c r="E136" s="1"/>
      <c r="F136" s="74"/>
      <c r="G136" s="73"/>
      <c r="H136" s="73"/>
      <c r="I136" s="73"/>
      <c r="J136" s="73"/>
    </row>
    <row r="137" spans="1:10" x14ac:dyDescent="0.25">
      <c r="A137" s="73"/>
      <c r="B137" s="73"/>
      <c r="C137" s="1"/>
      <c r="D137" s="73"/>
      <c r="E137" s="1"/>
      <c r="F137" s="74"/>
      <c r="G137" s="73"/>
      <c r="H137" s="73"/>
      <c r="I137" s="73"/>
      <c r="J137" s="73"/>
    </row>
    <row r="138" spans="1:10" x14ac:dyDescent="0.25">
      <c r="A138" s="73"/>
      <c r="B138" s="73"/>
      <c r="C138" s="1"/>
      <c r="D138" s="73"/>
      <c r="E138" s="1"/>
      <c r="F138" s="74"/>
      <c r="G138" s="73"/>
      <c r="H138" s="73"/>
      <c r="I138" s="73"/>
      <c r="J138" s="73"/>
    </row>
    <row r="139" spans="1:10" x14ac:dyDescent="0.25">
      <c r="A139" s="73"/>
      <c r="B139" s="73"/>
      <c r="C139" s="1"/>
      <c r="D139" s="73"/>
      <c r="E139" s="1"/>
      <c r="F139" s="74"/>
      <c r="G139" s="73"/>
      <c r="H139" s="73"/>
      <c r="I139" s="73"/>
      <c r="J139" s="73"/>
    </row>
    <row r="140" spans="1:10" x14ac:dyDescent="0.25">
      <c r="A140" s="73"/>
      <c r="B140" s="73"/>
      <c r="C140" s="1"/>
      <c r="D140" s="73"/>
      <c r="E140" s="1"/>
      <c r="F140" s="74"/>
      <c r="G140" s="73"/>
      <c r="H140" s="73"/>
      <c r="I140" s="73"/>
      <c r="J140" s="73"/>
    </row>
    <row r="141" spans="1:10" x14ac:dyDescent="0.25">
      <c r="A141" s="73"/>
      <c r="B141" s="73"/>
      <c r="C141" s="1"/>
      <c r="D141" s="73"/>
      <c r="E141" s="1"/>
      <c r="F141" s="74"/>
      <c r="G141" s="73"/>
      <c r="H141" s="73"/>
      <c r="I141" s="73"/>
      <c r="J141" s="73"/>
    </row>
    <row r="142" spans="1:10" x14ac:dyDescent="0.25">
      <c r="A142" s="73"/>
      <c r="B142" s="73"/>
      <c r="C142" s="1"/>
      <c r="D142" s="73"/>
      <c r="E142" s="1"/>
      <c r="F142" s="74"/>
      <c r="G142" s="73"/>
      <c r="H142" s="73"/>
      <c r="I142" s="73"/>
      <c r="J142" s="73"/>
    </row>
    <row r="143" spans="1:10" x14ac:dyDescent="0.25">
      <c r="A143" s="73"/>
      <c r="B143" s="73"/>
      <c r="C143" s="1"/>
      <c r="D143" s="73"/>
      <c r="E143" s="1"/>
      <c r="F143" s="74"/>
      <c r="G143" s="73"/>
      <c r="H143" s="73"/>
      <c r="I143" s="73"/>
      <c r="J143" s="73"/>
    </row>
    <row r="144" spans="1:10" x14ac:dyDescent="0.25">
      <c r="A144" s="73"/>
      <c r="B144" s="73"/>
      <c r="C144" s="1"/>
      <c r="D144" s="73"/>
      <c r="E144" s="1"/>
      <c r="F144" s="74"/>
      <c r="G144" s="73"/>
      <c r="H144" s="73"/>
      <c r="I144" s="73"/>
      <c r="J144" s="73"/>
    </row>
    <row r="145" spans="1:10" x14ac:dyDescent="0.25">
      <c r="A145" s="73"/>
      <c r="B145" s="73"/>
      <c r="C145" s="1"/>
      <c r="D145" s="73"/>
      <c r="E145" s="1"/>
      <c r="F145" s="74"/>
      <c r="G145" s="73"/>
      <c r="H145" s="73"/>
      <c r="I145" s="73"/>
      <c r="J145" s="73"/>
    </row>
  </sheetData>
  <autoFilter ref="A1:W83" xr:uid="{0BB412DE-B39E-4DE6-BF68-29A758996FA4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 Sheet</vt:lpstr>
      <vt:lpstr>Points Table</vt:lpstr>
      <vt:lpstr>Participants</vt:lpstr>
      <vt:lpstr>League Table R1</vt:lpstr>
      <vt:lpstr>R1 XCO OHal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Adam Kerin</cp:lastModifiedBy>
  <dcterms:created xsi:type="dcterms:W3CDTF">2021-03-31T10:04:31Z</dcterms:created>
  <dcterms:modified xsi:type="dcterms:W3CDTF">2022-04-20T01:03:47Z</dcterms:modified>
</cp:coreProperties>
</file>