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Zero Friction Cycling - Copy\Inflator Testing\"/>
    </mc:Choice>
  </mc:AlternateContent>
  <xr:revisionPtr revIDLastSave="0" documentId="13_ncr:2001_{52B643C1-D3BB-4170-90C4-E557831CBB39}" xr6:coauthVersionLast="47" xr6:coauthVersionMax="47" xr10:uidLastSave="{00000000-0000-0000-0000-000000000000}"/>
  <bookViews>
    <workbookView xWindow="-120" yWindow="-120" windowWidth="38640" windowHeight="21120" activeTab="2" xr2:uid="{FDA8B104-9274-433F-A114-93F6C96F0FD4}"/>
  </bookViews>
  <sheets>
    <sheet name="Introduction " sheetId="16" r:id="rId1"/>
    <sheet name="End Of Life Ranking" sheetId="20" r:id="rId2"/>
    <sheet name="Full Data Breakdown" sheetId="7" r:id="rId3"/>
    <sheet name="Data Graphs - Micro" sheetId="14" r:id="rId4"/>
    <sheet name="Cold Temps!!" sheetId="21" r:id="rId5"/>
    <sheet name="Data Table - End of life stuff" sheetId="17" r:id="rId6"/>
    <sheet name="EC DATA COMPARISON" sheetId="19" r:id="rId7"/>
    <sheet name="Graphs - Super micro" sheetId="15" r:id="rId8"/>
  </sheets>
  <definedNames>
    <definedName name="_xlnm._FilterDatabase" localSheetId="3" hidden="1">'Data Graphs - Micro'!$AV$532:$BB$550</definedName>
    <definedName name="_xlnm._FilterDatabase" localSheetId="5" hidden="1">'Data Table - End of life stuff'!$A$37:$AH$63</definedName>
    <definedName name="_xlnm._FilterDatabase" localSheetId="1" hidden="1">'End Of Life Ranking'!$A$37:$Z$66</definedName>
    <definedName name="_xlnm._FilterDatabase" localSheetId="2" hidden="1">'Full Data Breakdown'!$A$37:$BR$72</definedName>
    <definedName name="_xlnm._FilterDatabase" localSheetId="7" hidden="1">'Graphs - Super micro'!$D$329:$E$334</definedName>
    <definedName name="_xlnm.Print_Area" localSheetId="3">'Data Graphs - Micro'!$A$531:$D$548</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33" i="14" l="1"/>
  <c r="BA533" i="14" s="1"/>
  <c r="BB533" i="14" s="1"/>
  <c r="AX533" i="14" s="1"/>
  <c r="AM548" i="14"/>
  <c r="AH547" i="14"/>
  <c r="AC547" i="14"/>
  <c r="X546" i="14"/>
  <c r="S543" i="14"/>
  <c r="N540" i="14"/>
  <c r="I538" i="14"/>
  <c r="C536" i="14"/>
  <c r="X52" i="20" l="1"/>
  <c r="R52" i="20"/>
  <c r="F53" i="20"/>
  <c r="F52" i="20"/>
  <c r="BB46" i="7"/>
  <c r="BC46" i="7" s="1"/>
  <c r="AN55" i="7"/>
  <c r="AN46" i="7"/>
  <c r="AP46" i="7"/>
  <c r="AQ46" i="7" s="1"/>
  <c r="W46" i="7"/>
  <c r="AD46" i="17" l="1"/>
  <c r="AZ541" i="14" l="1"/>
  <c r="BA541" i="14" s="1"/>
  <c r="BB541" i="14" s="1"/>
  <c r="AX541" i="14" s="1"/>
  <c r="AM547" i="14"/>
  <c r="AH546" i="14"/>
  <c r="AC546" i="14"/>
  <c r="X545" i="14"/>
  <c r="S542" i="14"/>
  <c r="N541" i="14"/>
  <c r="I547" i="14"/>
  <c r="C547" i="14"/>
  <c r="X46" i="20"/>
  <c r="R46" i="20"/>
  <c r="BB38" i="7"/>
  <c r="BC38" i="7" s="1"/>
  <c r="AQ38" i="7"/>
  <c r="AN38" i="7"/>
  <c r="AT38" i="7" s="1"/>
  <c r="W38" i="7"/>
  <c r="BB50" i="7"/>
  <c r="BC50" i="7" s="1"/>
  <c r="AQ50" i="7"/>
  <c r="AN50" i="7"/>
  <c r="AT50" i="7" s="1"/>
  <c r="W50" i="7"/>
  <c r="W39" i="7"/>
  <c r="AZ543" i="14"/>
  <c r="BA543" i="14" s="1"/>
  <c r="BB543" i="14" s="1"/>
  <c r="AX543" i="14" s="1"/>
  <c r="AM546" i="14"/>
  <c r="AH545" i="14"/>
  <c r="AC545" i="14"/>
  <c r="X544" i="14"/>
  <c r="AZ549" i="14"/>
  <c r="BA549" i="14" s="1"/>
  <c r="BB549" i="14" s="1"/>
  <c r="AX549" i="14" s="1"/>
  <c r="AM549" i="14"/>
  <c r="AW50" i="7" l="1"/>
  <c r="BP50" i="7"/>
  <c r="AU38" i="7"/>
  <c r="AW38" i="7"/>
  <c r="AV38" i="7"/>
  <c r="AU50" i="7"/>
  <c r="AV50" i="7"/>
  <c r="S550" i="14"/>
  <c r="AH548" i="14"/>
  <c r="AC548" i="14"/>
  <c r="AZ548" i="14" l="1"/>
  <c r="BA548" i="14" s="1"/>
  <c r="BB548" i="14" s="1"/>
  <c r="AX548" i="14" s="1"/>
  <c r="N550" i="14"/>
  <c r="I550" i="14"/>
  <c r="AZ546" i="14"/>
  <c r="BA546" i="14" s="1"/>
  <c r="BB546" i="14" s="1"/>
  <c r="AX546" i="14" s="1"/>
  <c r="X42" i="20"/>
  <c r="R42" i="20"/>
  <c r="AZ536" i="14"/>
  <c r="BA536" i="14" s="1"/>
  <c r="BB536" i="14" s="1"/>
  <c r="AX536" i="14" s="1"/>
  <c r="AM544" i="14"/>
  <c r="AH544" i="14"/>
  <c r="AC544" i="14"/>
  <c r="X543" i="14"/>
  <c r="S541" i="14"/>
  <c r="N539" i="14"/>
  <c r="I537" i="14"/>
  <c r="X50" i="20"/>
  <c r="R50" i="20"/>
  <c r="BB51" i="7"/>
  <c r="BQ51" i="7" s="1"/>
  <c r="BC51" i="7" l="1"/>
  <c r="AZ538" i="14"/>
  <c r="BA538" i="14" s="1"/>
  <c r="BB538" i="14" s="1"/>
  <c r="AX538" i="14" s="1"/>
  <c r="AM543" i="14"/>
  <c r="AH543" i="14"/>
  <c r="AC543" i="14"/>
  <c r="X542" i="14"/>
  <c r="S540" i="14"/>
  <c r="N538" i="14"/>
  <c r="I539" i="14"/>
  <c r="X548" i="14"/>
  <c r="X547" i="14"/>
  <c r="X47" i="20"/>
  <c r="AQ51" i="7"/>
  <c r="AN51" i="7"/>
  <c r="W55" i="7"/>
  <c r="W51" i="7"/>
  <c r="AZ535" i="14"/>
  <c r="BA535" i="14" s="1"/>
  <c r="BB535" i="14" s="1"/>
  <c r="AX535" i="14" s="1"/>
  <c r="AZ537" i="14"/>
  <c r="BA537" i="14" s="1"/>
  <c r="BB537" i="14" s="1"/>
  <c r="AX537" i="14" s="1"/>
  <c r="AZ545" i="14"/>
  <c r="BA545" i="14" s="1"/>
  <c r="BB545" i="14" s="1"/>
  <c r="AX545" i="14" s="1"/>
  <c r="AZ540" i="14"/>
  <c r="BA540" i="14" s="1"/>
  <c r="BB540" i="14" s="1"/>
  <c r="AX540" i="14" s="1"/>
  <c r="AZ542" i="14"/>
  <c r="BA542" i="14" s="1"/>
  <c r="BB542" i="14" s="1"/>
  <c r="AX542" i="14" s="1"/>
  <c r="AZ539" i="14"/>
  <c r="BA539" i="14" s="1"/>
  <c r="BB539" i="14" s="1"/>
  <c r="AX539" i="14" s="1"/>
  <c r="AZ544" i="14"/>
  <c r="BA544" i="14" s="1"/>
  <c r="BB544" i="14" s="1"/>
  <c r="AX544" i="14" s="1"/>
  <c r="AZ547" i="14"/>
  <c r="BA547" i="14" s="1"/>
  <c r="BB547" i="14" s="1"/>
  <c r="AX547" i="14" s="1"/>
  <c r="AZ534" i="14"/>
  <c r="BA534" i="14" s="1"/>
  <c r="BB534" i="14" s="1"/>
  <c r="AX534" i="14" s="1"/>
  <c r="X54" i="20"/>
  <c r="X48" i="20"/>
  <c r="X49" i="20"/>
  <c r="X51" i="20"/>
  <c r="X43" i="20"/>
  <c r="X53" i="20"/>
  <c r="X44" i="20"/>
  <c r="X45" i="20"/>
  <c r="X40" i="20"/>
  <c r="R54" i="20"/>
  <c r="F54" i="20"/>
  <c r="R48" i="20"/>
  <c r="F48" i="20"/>
  <c r="R49" i="20"/>
  <c r="F49" i="20"/>
  <c r="R51" i="20"/>
  <c r="F51" i="20"/>
  <c r="R43" i="20"/>
  <c r="F43" i="20"/>
  <c r="R53" i="20"/>
  <c r="R44" i="20"/>
  <c r="F44" i="20"/>
  <c r="R45" i="20"/>
  <c r="F45" i="20"/>
  <c r="R40" i="20"/>
  <c r="F40" i="20"/>
  <c r="AM550" i="14"/>
  <c r="Y40" i="17"/>
  <c r="Z40" i="17" s="1"/>
  <c r="AA40" i="17" s="1"/>
  <c r="AP40" i="7"/>
  <c r="AQ40" i="7" s="1"/>
  <c r="AP41" i="7"/>
  <c r="AQ41" i="7" s="1"/>
  <c r="AP42" i="7"/>
  <c r="AQ42" i="7" s="1"/>
  <c r="AP43" i="7"/>
  <c r="AQ43" i="7" s="1"/>
  <c r="AP44" i="7"/>
  <c r="AQ44" i="7" s="1"/>
  <c r="AP45" i="7"/>
  <c r="AQ45" i="7" s="1"/>
  <c r="AP47" i="7"/>
  <c r="AQ47" i="7" s="1"/>
  <c r="AP48" i="7"/>
  <c r="AQ48" i="7" s="1"/>
  <c r="AP49" i="7"/>
  <c r="AQ49" i="7" s="1"/>
  <c r="AP52" i="7"/>
  <c r="AQ52" i="7" s="1"/>
  <c r="AP53" i="7"/>
  <c r="AQ53" i="7" s="1"/>
  <c r="AP54" i="7"/>
  <c r="AQ54" i="7" s="1"/>
  <c r="AP55" i="7"/>
  <c r="AQ55" i="7" s="1"/>
  <c r="AP39" i="7"/>
  <c r="AQ39" i="7" s="1"/>
  <c r="AM542" i="14"/>
  <c r="AM541" i="14"/>
  <c r="AM540" i="14"/>
  <c r="AM539" i="14"/>
  <c r="AM538" i="14"/>
  <c r="AM537" i="14"/>
  <c r="AM536" i="14"/>
  <c r="AM535" i="14"/>
  <c r="AM534" i="14"/>
  <c r="AH550" i="14"/>
  <c r="AH549" i="14"/>
  <c r="AH542" i="14"/>
  <c r="AH541" i="14"/>
  <c r="AH540" i="14"/>
  <c r="AH539" i="14"/>
  <c r="AH538" i="14"/>
  <c r="AH537" i="14"/>
  <c r="AH536" i="14"/>
  <c r="AH535" i="14"/>
  <c r="AC549" i="14"/>
  <c r="AC550" i="14"/>
  <c r="AC542" i="14"/>
  <c r="AC541" i="14"/>
  <c r="AC540" i="14"/>
  <c r="AC539" i="14"/>
  <c r="AC538" i="14"/>
  <c r="AC537" i="14"/>
  <c r="AC536" i="14"/>
  <c r="AC535" i="14"/>
  <c r="X549" i="14"/>
  <c r="X550" i="14"/>
  <c r="S544" i="14"/>
  <c r="S545" i="14"/>
  <c r="S547" i="14"/>
  <c r="S548" i="14"/>
  <c r="S549" i="14"/>
  <c r="X541" i="14"/>
  <c r="X540" i="14"/>
  <c r="X539" i="14"/>
  <c r="X538" i="14"/>
  <c r="X537" i="14"/>
  <c r="X536" i="14"/>
  <c r="X535" i="14"/>
  <c r="X534" i="14"/>
  <c r="S546" i="14"/>
  <c r="S539" i="14"/>
  <c r="S538" i="14"/>
  <c r="S537" i="14"/>
  <c r="S536" i="14"/>
  <c r="S535" i="14"/>
  <c r="S534" i="14"/>
  <c r="N534" i="14"/>
  <c r="N549" i="14"/>
  <c r="N548" i="14"/>
  <c r="N547" i="14"/>
  <c r="N546" i="14"/>
  <c r="N545" i="14"/>
  <c r="N544" i="14"/>
  <c r="N543" i="14"/>
  <c r="N542" i="14"/>
  <c r="N537" i="14"/>
  <c r="N536" i="14"/>
  <c r="N535" i="14"/>
  <c r="I535" i="14"/>
  <c r="I536" i="14"/>
  <c r="I541" i="14"/>
  <c r="I540" i="14"/>
  <c r="I542" i="14"/>
  <c r="I543" i="14"/>
  <c r="I544" i="14"/>
  <c r="I546" i="14"/>
  <c r="I545" i="14"/>
  <c r="I549" i="14"/>
  <c r="I548" i="14"/>
  <c r="I534" i="14"/>
  <c r="C540" i="14"/>
  <c r="C549" i="14"/>
  <c r="C539" i="14"/>
  <c r="C541" i="14"/>
  <c r="C542" i="14"/>
  <c r="C543" i="14"/>
  <c r="C544" i="14"/>
  <c r="C545" i="14"/>
  <c r="C546" i="14"/>
  <c r="C548" i="14"/>
  <c r="C538" i="14"/>
  <c r="C537" i="14"/>
  <c r="C534" i="14"/>
  <c r="C533" i="14"/>
  <c r="BB48" i="7" l="1"/>
  <c r="BC48" i="7" s="1"/>
  <c r="AN48" i="7"/>
  <c r="AT48" i="7" s="1"/>
  <c r="AU48" i="7" s="1"/>
  <c r="W48" i="7"/>
  <c r="BB45" i="7"/>
  <c r="BQ45" i="7" s="1"/>
  <c r="BP48" i="7" l="1"/>
  <c r="BQ48" i="7"/>
  <c r="AW48" i="7"/>
  <c r="AV48" i="7"/>
  <c r="BC45" i="7"/>
  <c r="W45" i="7" l="1"/>
  <c r="AN45" i="7"/>
  <c r="AT45" i="7" s="1"/>
  <c r="AW45" i="7" l="1"/>
  <c r="BP45" i="7"/>
  <c r="AU45" i="7"/>
  <c r="AV45" i="7"/>
  <c r="AD38" i="17" l="1"/>
  <c r="AH38" i="17" s="1"/>
  <c r="Y38" i="17"/>
  <c r="Z38" i="17" s="1"/>
  <c r="AA38" i="17" s="1"/>
  <c r="AC38" i="17" s="1"/>
  <c r="AD39" i="17"/>
  <c r="AH39" i="17" s="1"/>
  <c r="Y39" i="17"/>
  <c r="Z39" i="17" s="1"/>
  <c r="AA39" i="17" s="1"/>
  <c r="AC39" i="17" s="1"/>
  <c r="BB43" i="7"/>
  <c r="BC43" i="7" s="1"/>
  <c r="W43" i="7"/>
  <c r="AN43" i="7"/>
  <c r="BQ43" i="7" l="1"/>
  <c r="AD45" i="17" l="1"/>
  <c r="AD44" i="17"/>
  <c r="AH44" i="17" s="1"/>
  <c r="AD43" i="17"/>
  <c r="AD42" i="17"/>
  <c r="AD41" i="17"/>
  <c r="Y44" i="17"/>
  <c r="Z44" i="17" s="1"/>
  <c r="AA44" i="17" s="1"/>
  <c r="AC44" i="17" s="1"/>
  <c r="AH41" i="17"/>
  <c r="Y41" i="17"/>
  <c r="Y42" i="17"/>
  <c r="Z42" i="17" s="1"/>
  <c r="AA42" i="17" s="1"/>
  <c r="AC42" i="17" s="1"/>
  <c r="AH42" i="17" s="1"/>
  <c r="Y43" i="17"/>
  <c r="Z43" i="17" s="1"/>
  <c r="AA43" i="17" s="1"/>
  <c r="AC43" i="17" s="1"/>
  <c r="Y45" i="17"/>
  <c r="Z45" i="17" s="1"/>
  <c r="AA45" i="17" s="1"/>
  <c r="AC45" i="17" s="1"/>
  <c r="Z41" i="17" l="1"/>
  <c r="AA41" i="17" s="1"/>
  <c r="AC41" i="17" s="1"/>
  <c r="AH45" i="17"/>
  <c r="AH43" i="17"/>
  <c r="BB47" i="7" l="1"/>
  <c r="BC47" i="7" s="1"/>
  <c r="AN47" i="7"/>
  <c r="W47" i="7"/>
  <c r="BB44" i="7" l="1"/>
  <c r="BC44" i="7" s="1"/>
  <c r="AK50" i="15"/>
  <c r="AK49" i="15"/>
  <c r="BB39" i="7"/>
  <c r="W44" i="7"/>
  <c r="AK57" i="14"/>
  <c r="AN44" i="7"/>
  <c r="AK49" i="14"/>
  <c r="BC39" i="7" l="1"/>
  <c r="AN39" i="7" l="1"/>
  <c r="AT39" i="7" s="1"/>
  <c r="BA73" i="7"/>
  <c r="BB41" i="7"/>
  <c r="BC41" i="7" s="1"/>
  <c r="BB42" i="7"/>
  <c r="BB49" i="7"/>
  <c r="BB52" i="7"/>
  <c r="BB53" i="7"/>
  <c r="BB54" i="7"/>
  <c r="BB55" i="7"/>
  <c r="BQ55" i="7" s="1"/>
  <c r="BB40" i="7"/>
  <c r="BC40" i="7" s="1"/>
  <c r="AN53" i="7"/>
  <c r="AT53" i="7" s="1"/>
  <c r="W53" i="7"/>
  <c r="AN42" i="7"/>
  <c r="AT42" i="7" s="1"/>
  <c r="W41" i="7"/>
  <c r="W40" i="7"/>
  <c r="W42" i="7"/>
  <c r="W54" i="7"/>
  <c r="W52" i="7"/>
  <c r="W49" i="7"/>
  <c r="AT44" i="7"/>
  <c r="AT47" i="7"/>
  <c r="BP47" i="7" s="1"/>
  <c r="AT46" i="7"/>
  <c r="AT43" i="7"/>
  <c r="BP43" i="7" s="1"/>
  <c r="AT56" i="7"/>
  <c r="AV56" i="7" s="1"/>
  <c r="AT51" i="7"/>
  <c r="AU51" i="7" s="1"/>
  <c r="AT57" i="7"/>
  <c r="AV57" i="7" s="1"/>
  <c r="AT58" i="7"/>
  <c r="AV58" i="7" s="1"/>
  <c r="AT59" i="7"/>
  <c r="AV59" i="7" s="1"/>
  <c r="AT60" i="7"/>
  <c r="AV60" i="7" s="1"/>
  <c r="AT61" i="7"/>
  <c r="AU61" i="7" s="1"/>
  <c r="AT62" i="7"/>
  <c r="AU62" i="7" s="1"/>
  <c r="AT63" i="7"/>
  <c r="AV63" i="7" s="1"/>
  <c r="AT64" i="7"/>
  <c r="AU64" i="7" s="1"/>
  <c r="AT65" i="7"/>
  <c r="AV65" i="7" s="1"/>
  <c r="AT66" i="7"/>
  <c r="AV66" i="7" s="1"/>
  <c r="AT67" i="7"/>
  <c r="AV67" i="7" s="1"/>
  <c r="AT68" i="7"/>
  <c r="AU68" i="7" s="1"/>
  <c r="AT69" i="7"/>
  <c r="AU69" i="7" s="1"/>
  <c r="AT70" i="7"/>
  <c r="AU70" i="7" s="1"/>
  <c r="AT71" i="7"/>
  <c r="AV71" i="7" s="1"/>
  <c r="AT72" i="7"/>
  <c r="AV72" i="7" s="1"/>
  <c r="AT55" i="7"/>
  <c r="AN52" i="7"/>
  <c r="AT52" i="7" s="1"/>
  <c r="AU46" i="7" l="1"/>
  <c r="BP46" i="7"/>
  <c r="AW39" i="7"/>
  <c r="BP39" i="7"/>
  <c r="AW42" i="7"/>
  <c r="BP42" i="7"/>
  <c r="AW46" i="7"/>
  <c r="AV51" i="7"/>
  <c r="BP51" i="7"/>
  <c r="AW51" i="7"/>
  <c r="AW44" i="7"/>
  <c r="BP44" i="7"/>
  <c r="AU52" i="7"/>
  <c r="BP52" i="7"/>
  <c r="AW53" i="7"/>
  <c r="BP53" i="7"/>
  <c r="AU55" i="7"/>
  <c r="BP55" i="7"/>
  <c r="BQ39" i="7"/>
  <c r="BQ54" i="7"/>
  <c r="BC53" i="7"/>
  <c r="BQ53" i="7"/>
  <c r="AU43" i="7"/>
  <c r="AV43" i="7"/>
  <c r="AW43" i="7"/>
  <c r="AV47" i="7"/>
  <c r="AU47" i="7"/>
  <c r="AW47" i="7"/>
  <c r="BQ42" i="7"/>
  <c r="BC54" i="7"/>
  <c r="BQ52" i="7"/>
  <c r="BQ44" i="7"/>
  <c r="BQ41" i="7"/>
  <c r="AU39" i="7"/>
  <c r="AV39" i="7"/>
  <c r="AU60" i="7"/>
  <c r="AU59" i="7"/>
  <c r="AU57" i="7"/>
  <c r="AU56" i="7"/>
  <c r="AU58" i="7"/>
  <c r="AU66" i="7"/>
  <c r="AV64" i="7"/>
  <c r="AV61" i="7"/>
  <c r="AU67" i="7"/>
  <c r="AU65" i="7"/>
  <c r="AV46" i="7"/>
  <c r="AV62" i="7"/>
  <c r="AU63" i="7"/>
  <c r="AV55" i="7"/>
  <c r="AV52" i="7"/>
  <c r="AU44" i="7"/>
  <c r="AV53" i="7"/>
  <c r="AV44" i="7"/>
  <c r="AV70" i="7"/>
  <c r="AV69" i="7"/>
  <c r="AV42" i="7"/>
  <c r="AV68" i="7"/>
  <c r="AU53" i="7"/>
  <c r="AU42" i="7"/>
  <c r="BC49" i="7"/>
  <c r="BC42" i="7"/>
  <c r="BQ40" i="7"/>
  <c r="BQ47" i="7"/>
  <c r="BQ49" i="7"/>
  <c r="BC55" i="7"/>
  <c r="BC52" i="7"/>
  <c r="AN41" i="7"/>
  <c r="AN49" i="7"/>
  <c r="AT49" i="7" s="1"/>
  <c r="BP49" i="7" s="1"/>
  <c r="AN40" i="7"/>
  <c r="AN54" i="7"/>
  <c r="AW52" i="7"/>
  <c r="AU49" i="7" l="1"/>
  <c r="AV49" i="7"/>
  <c r="AT54" i="7"/>
  <c r="AT40" i="7"/>
  <c r="AT41" i="7"/>
  <c r="BP41" i="7" s="1"/>
  <c r="AW55" i="7"/>
  <c r="AV40" i="7" l="1"/>
  <c r="BP40" i="7"/>
  <c r="AV41" i="7"/>
  <c r="AV54" i="7"/>
  <c r="BP54" i="7"/>
  <c r="AW41" i="7"/>
  <c r="AU41" i="7"/>
  <c r="AW40" i="7"/>
  <c r="AU40" i="7"/>
  <c r="AW54" i="7"/>
  <c r="AU54" i="7"/>
  <c r="AW4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Kerin</author>
  </authors>
  <commentList>
    <comment ref="C52" authorId="0" shapeId="0" xr:uid="{36C9F4D3-1DFC-4534-9F55-339A3C183509}">
      <text>
        <r>
          <rPr>
            <b/>
            <sz val="9"/>
            <color indexed="81"/>
            <rFont val="Tahoma"/>
            <charset val="1"/>
          </rPr>
          <t>Adam Kerin:</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Kerin</author>
    <author>tc={8B9E3B64-45FB-4355-9239-36F14714ECFA}</author>
    <author>tc={5A224638-A36D-4943-A233-77AA0BBA2651}</author>
    <author>tc={6C6B0DC7-82A3-49FA-9968-E6BB00D7D8AE}</author>
  </authors>
  <commentList>
    <comment ref="C46" authorId="0" shapeId="0" xr:uid="{F5AB7B4F-5332-497F-B5A1-AF3A7EAEC93B}">
      <text>
        <r>
          <rPr>
            <b/>
            <sz val="9"/>
            <color indexed="81"/>
            <rFont val="Tahoma"/>
            <charset val="1"/>
          </rPr>
          <t>Adam Kerin:</t>
        </r>
        <r>
          <rPr>
            <sz val="9"/>
            <color indexed="81"/>
            <rFont val="Tahoma"/>
            <charset val="1"/>
          </rPr>
          <t xml:space="preserve">
</t>
        </r>
      </text>
    </comment>
    <comment ref="D51" authorId="1" shapeId="0" xr:uid="{8B9E3B64-45FB-4355-9239-36F14714ECFA}">
      <text>
        <t xml:space="preserve">[Threaded comment]
Your version of Excel allows you to read this threaded comment; however, any edits to it will get removed if the file is opened in a newer version of Excel. Learn more: https://go.microsoft.com/fwlink/?linkid=870924
Comment:
    Amazon - Electric Bike Pump, CYCLAMI Mini Bike Pump 150 PSI Electric Bicycle Air Pump with Digital Pressure Gauge Inflator Portable Air Compressor Presta/Schrader Valve : Amazon.com.au: Automotive </t>
      </text>
    </comment>
    <comment ref="D56" authorId="2" shapeId="0" xr:uid="{5A224638-A36D-4943-A233-77AA0BBA2651}">
      <text>
        <t xml:space="preserve">[Threaded comment]
Your version of Excel allows you to read this threaded comment; however, any edits to it will get removed if the file is opened in a newer version of Excel. Learn more: https://go.microsoft.com/fwlink/?linkid=870924
Comment:
    Amazon - ASMAX T30 Mini Electric Air Pump, 120 PSI Portable Digital Compressor with Auto Stop, LCD Display, LED Light, 4-in-1 Tyre Pump for Bike, Road Bike, MTB, Car &amp; Balls : Amazon.com.au: Sports, Fitness &amp; Outdoors </t>
      </text>
    </comment>
    <comment ref="D57" authorId="3" shapeId="0" xr:uid="{6C6B0DC7-82A3-49FA-9968-E6BB00D7D8AE}">
      <text>
        <t xml:space="preserve">[Threaded comment]
Your version of Excel allows you to read this threaded comment; however, any edits to it will get removed if the file is opened in a newer version of Excel. Learn more: https://go.microsoft.com/fwlink/?linkid=870924
Comment:
    Amazon - CYCLAMI Electric Bike Pump Mini 120PSI,Portable Ultra-Mini 750mA,Type-C Rechargeable Electric Bicycle Air Pump,LED Screen Displays Tire Pressure : Amazon.com.au: Sports, Fitness &amp; Outdoors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tc={6D1657C4-4702-4084-A060-347A7F08ACB8}</author>
  </authors>
  <commentList>
    <comment ref="R42" authorId="0" shapeId="0" xr:uid="{6D1657C4-4702-4084-A060-347A7F08ACB8}">
      <text>
        <t>[Threaded comment]
Your version of Excel allows you to read this threaded comment; however, any edits to it will get removed if the file is opened in a newer version of Excel. Learn more: https://go.microsoft.com/fwlink/?linkid=870924
Comment:
    Whilst unlikely battery will need replacing, it is easily replaceable, but you will have to source yourself</t>
      </text>
    </comment>
  </commentList>
</comments>
</file>

<file path=xl/sharedStrings.xml><?xml version="1.0" encoding="utf-8"?>
<sst xmlns="http://schemas.openxmlformats.org/spreadsheetml/2006/main" count="1976" uniqueCount="862">
  <si>
    <t>Weight</t>
  </si>
  <si>
    <t>Inflator</t>
  </si>
  <si>
    <t>Price</t>
  </si>
  <si>
    <t>Time to 70psi R3</t>
  </si>
  <si>
    <t>R1 Unit Temp (celsius)</t>
  </si>
  <si>
    <t>R3 Unit Temp (celsius)</t>
  </si>
  <si>
    <t>Test Cycles Completed</t>
  </si>
  <si>
    <t xml:space="preserve">Still Functional or dead? </t>
  </si>
  <si>
    <t>Muc-Off Airmach</t>
  </si>
  <si>
    <t>R1 inflation Score</t>
  </si>
  <si>
    <t>R3 Inflation score</t>
  </si>
  <si>
    <t>Thermal performance score</t>
  </si>
  <si>
    <t>Endurance Score</t>
  </si>
  <si>
    <t>Ratings Key</t>
  </si>
  <si>
    <t>Efficiency rating</t>
  </si>
  <si>
    <t>Mini / Micro Inflators (Max 150 grams)</t>
  </si>
  <si>
    <t>Silca Elettrico Micro</t>
  </si>
  <si>
    <t>Display? Yes = 5 points, No = 0</t>
  </si>
  <si>
    <t>Ranking</t>
  </si>
  <si>
    <t>Performance Factor (PSI per Sec per  Gram*1000)</t>
  </si>
  <si>
    <t>Time to 70psi R1</t>
  </si>
  <si>
    <t>50-54</t>
  </si>
  <si>
    <t>55-59</t>
  </si>
  <si>
    <t>60-64</t>
  </si>
  <si>
    <t>65-69</t>
  </si>
  <si>
    <t>70-74</t>
  </si>
  <si>
    <t>75-79</t>
  </si>
  <si>
    <t>80-84</t>
  </si>
  <si>
    <t>85-89</t>
  </si>
  <si>
    <t>90-94</t>
  </si>
  <si>
    <t>95+</t>
  </si>
  <si>
    <t>Thermal performance R3</t>
  </si>
  <si>
    <t>&lt;50</t>
  </si>
  <si>
    <t>50-52</t>
  </si>
  <si>
    <t>53-54</t>
  </si>
  <si>
    <t>55-56</t>
  </si>
  <si>
    <t>57-58</t>
  </si>
  <si>
    <t>59-60</t>
  </si>
  <si>
    <t>61-62</t>
  </si>
  <si>
    <t>5+</t>
  </si>
  <si>
    <t>4.5-4.9</t>
  </si>
  <si>
    <t>3.75-3.99</t>
  </si>
  <si>
    <t>3.5-3.74</t>
  </si>
  <si>
    <t>3.25-3.49</t>
  </si>
  <si>
    <t>4-4.5</t>
  </si>
  <si>
    <t>3.0-3.24</t>
  </si>
  <si>
    <t>2.5-2.99</t>
  </si>
  <si>
    <t>2-2.5</t>
  </si>
  <si>
    <t>&lt;2</t>
  </si>
  <si>
    <r>
      <rPr>
        <b/>
        <sz val="14"/>
        <color rgb="FF00B050"/>
        <rFont val="Aptos Narrow"/>
        <family val="2"/>
        <scheme val="minor"/>
      </rPr>
      <t xml:space="preserve">Cost vs Performance Ratio ($ divided by score)         </t>
    </r>
    <r>
      <rPr>
        <b/>
        <sz val="12"/>
        <color rgb="FF00B050"/>
        <rFont val="Aptos Narrow"/>
        <family val="2"/>
        <scheme val="minor"/>
      </rPr>
      <t xml:space="preserve"> </t>
    </r>
    <r>
      <rPr>
        <b/>
        <i/>
        <u/>
        <sz val="10"/>
        <color rgb="FF00B050"/>
        <rFont val="Aptos Narrow"/>
        <family val="2"/>
        <scheme val="minor"/>
      </rPr>
      <t>*Lower is better</t>
    </r>
  </si>
  <si>
    <t>Functional</t>
  </si>
  <si>
    <t>Total 16gram co2 cannister Equivalents</t>
  </si>
  <si>
    <t>Fumpa Nano</t>
  </si>
  <si>
    <t>?</t>
  </si>
  <si>
    <t>50 psi R3</t>
  </si>
  <si>
    <t>fail-35psi</t>
  </si>
  <si>
    <t>fail - 25psi</t>
  </si>
  <si>
    <t>Max PSI unit will start</t>
  </si>
  <si>
    <t>Max PSI start score</t>
  </si>
  <si>
    <t>MAX PSI pressure start</t>
  </si>
  <si>
    <t>100+</t>
  </si>
  <si>
    <t>80-99</t>
  </si>
  <si>
    <t>40-49</t>
  </si>
  <si>
    <t>Legend Notes</t>
  </si>
  <si>
    <t>Volume</t>
  </si>
  <si>
    <t xml:space="preserve">Volume does not include nozzle / outlet. </t>
  </si>
  <si>
    <t>PSI gauge accuracy at 70psi indicated</t>
  </si>
  <si>
    <t>Max PSI</t>
  </si>
  <si>
    <t>PSI accuracy</t>
  </si>
  <si>
    <t>Tested vs Jaco Superior gauge (winner of Project Farm gauge accuracy testing) - which is within 1% accuracy. This is for reference only, not performance scored as not all units have a gauge, and units accuracy may vary from one to another - this in n=1</t>
  </si>
  <si>
    <t>Time to 70 PSI</t>
  </si>
  <si>
    <t xml:space="preserve">I find reviews on whether a unit was capable of seating tubeless to be highly subjective. I have had tires not seat with a compressor, on same wheels I can seat with a micro inflator for other tires. Overall the greater the inflation speed, the more chance it will seat more tires vs slow inflation speed. The air tank is constant, it doesnt flex, it doesnt vary how tight it is on a rim or what rim you have or how many layers of tape, or tire size volume on x rim - it is a constant for raw performance measure. </t>
  </si>
  <si>
    <t>R1 unit temp</t>
  </si>
  <si>
    <t>Units should not get too hot doing one inflation of tank to 70psi. If they do, they will be difficult to use in real life as even a moderate amount of needed work could have them overheat / be too hot to hold. The silicone covers help your hand not burn, but they also help the unit heat up much more quickly so if you have a tricky fix requiring the unit to work a lot, you may need to remove to cover to help its cooling, and you will still likely need to be able to handle the unit.</t>
  </si>
  <si>
    <t>R3 unit temp</t>
  </si>
  <si>
    <t>Total rounds per charge</t>
  </si>
  <si>
    <t>Performance Factor (PSI per Gram Per second)</t>
  </si>
  <si>
    <t>This is a handy score factoring in the weight (and thus typically size) of the unit and its raw performance. It is already showing a big difference between more expensive quality units vs cheap units - for same / similar size you may expect A LOT more performance from the more expensive. If not, that is a concern for the expensive units, and for the cheaper units - it is a personal weigh up choice of inflation performance vs what you are willing to pay for a mini e-inflator</t>
  </si>
  <si>
    <t>Battery capacity</t>
  </si>
  <si>
    <t>1)</t>
  </si>
  <si>
    <t xml:space="preserve">Vibration  - in between testing here they sit on a nice temp control bench. On your bike they will subjected to A LOT of vibration and temperature variances. </t>
  </si>
  <si>
    <t xml:space="preserve">2) </t>
  </si>
  <si>
    <t xml:space="preserve">Battery voltage - when run flat here they are recharged soon after. Some units in real use may over time be left flat from parasitic drain. Most of the batteries used will not like getting below 3.2v, especially for extended periods. And if subjected to cold temperatures when flat, voltage may drop too low that the battery is damaged beyond ability to re charge. So a unit on test here might last say 50 full cycles, but person A cycles through a north american winter without re charging it once, and finds it dead by winters end. At this time i do not have the resources to test for parasitic battery drain - just as general practice check units frequently so that they are definitely ready to go when you need them, and increase frequency of checking / charging the colder the temps the unit is exposed.  </t>
  </si>
  <si>
    <t>3)</t>
  </si>
  <si>
    <t>***Note for Tubeless users***</t>
  </si>
  <si>
    <t>Valves and valve cores can very easily and quickly become clogged, or air flow restricted. Even a mildly restricted flow will make it VERY hard work for the unit to pump air. The pressure measured by the unit can be very high as it is fighting pressure vs the valve flow restriction, and will not be representative at all of the pressure in the tire. If the unit does not pressure shut off, it MAY quickly over heat and / or drain battery much faster if there is restricted flow as the unit is having to work so much harder. This will obviously also greatly impact the units endurance or how much inflation can be achieved before the units battery is drained - providing it doesn't shut off due to temperature. Also as we have seen, some units do not like / refuse to start if there is high back pressure, you may need to start unit then attach to valve. You may need to remove valve core to clean / inflate and then quickly re install core after detaching unit without losing too much pressure. HIGHLY RECOMMEND to pack Park Tool VC-1 valve core tool if you run tubeless.</t>
  </si>
  <si>
    <t>Recommend to REGULARLY check and clean valves and valve cores or you may find yourself trying to do that somehow on the road / trail to enable your unit to physically work to get inflation into your tire. I have a 3mm drill bit I use at home to frequently clear valve cores, and i place a drop silca of synergetic oil on valves and in valve cores which greatly reduces sealant being able to clog. This tip does not RESOLVE - ie over time you will still get restriction even if using synergetic, so still remove valve regularly and clean  / clear core 3mm with drill bit. With a park tool or similar valve core remover - this is an easy 30 sec job per wheel every couple weeks, and then you are golden if you need to inflate on the trail. Not C02 inflators are not infallible, too much restriction can cause issues too - i have seen co2 inflator heads seals fail, then losing all C02 and then a spare cannister is of no help. HIGHLY RECOMMEND to pack Park Tool VC-1 valve core tool if you run tubeless.</t>
  </si>
  <si>
    <t>Comments / usage notes</t>
  </si>
  <si>
    <t>Lifespan testing</t>
  </si>
  <si>
    <r>
      <t xml:space="preserve">Battery internal resistance - ohm </t>
    </r>
    <r>
      <rPr>
        <i/>
        <sz val="10"/>
        <color theme="1"/>
        <rFont val="Aptos Narrow"/>
        <family val="2"/>
        <scheme val="minor"/>
      </rPr>
      <t>(*lower is better)</t>
    </r>
  </si>
  <si>
    <t>Noise Volume @ 30cm - Decibels</t>
  </si>
  <si>
    <t>Vibration measure (m/s) - Approx. (*Lower is less vibration)</t>
  </si>
  <si>
    <t>120-140</t>
  </si>
  <si>
    <t>10-20</t>
  </si>
  <si>
    <t>40-60</t>
  </si>
  <si>
    <t>30-50</t>
  </si>
  <si>
    <r>
      <rPr>
        <b/>
        <i/>
        <sz val="12"/>
        <color rgb="FF00B050"/>
        <rFont val="Aptos Narrow"/>
        <family val="2"/>
        <scheme val="minor"/>
      </rPr>
      <t>(Max Possible Score = 76)</t>
    </r>
    <r>
      <rPr>
        <b/>
        <sz val="16"/>
        <color rgb="FF00B050"/>
        <rFont val="Aptos Narrow"/>
        <family val="2"/>
        <scheme val="minor"/>
      </rPr>
      <t xml:space="preserve">    Total  Performance Score</t>
    </r>
    <r>
      <rPr>
        <b/>
        <sz val="18"/>
        <color rgb="FF00B050"/>
        <rFont val="Aptos Narrow"/>
        <family val="2"/>
        <scheme val="minor"/>
      </rPr>
      <t xml:space="preserve">            </t>
    </r>
  </si>
  <si>
    <t>Brushed or Brushless?</t>
  </si>
  <si>
    <t>Total Rounds per charge (28c tire to 70psi / 2.4mtb tire to 25psi, Test tank to 70psi)</t>
  </si>
  <si>
    <t>Suspect brushed</t>
  </si>
  <si>
    <t>3 mins</t>
  </si>
  <si>
    <t>50 secs</t>
  </si>
  <si>
    <t>none</t>
  </si>
  <si>
    <t>Temp Protection</t>
  </si>
  <si>
    <t>Yes - approx 60c</t>
  </si>
  <si>
    <t>within 1 psi</t>
  </si>
  <si>
    <t>N/A</t>
  </si>
  <si>
    <t>Battery Size (watt hours)</t>
  </si>
  <si>
    <t>Repairability</t>
  </si>
  <si>
    <t xml:space="preserve">Piston Seal Available? </t>
  </si>
  <si>
    <t xml:space="preserve">O-ring seals (nozzle / Hose) Available? </t>
  </si>
  <si>
    <t>Ease of replacing Piston seal?</t>
  </si>
  <si>
    <t xml:space="preserve">Replacement Battery available? </t>
  </si>
  <si>
    <t xml:space="preserve">Ease of replacing battery? </t>
  </si>
  <si>
    <t>Other notes re Repair / service</t>
  </si>
  <si>
    <t>No</t>
  </si>
  <si>
    <t>N/a</t>
  </si>
  <si>
    <t>HEAT ISSUES</t>
  </si>
  <si>
    <t xml:space="preserve"> Over heating in real world use will be one of if not the most significant factor in a units lifespan. For the tiny size of the motors an approx 40 to 50w draw is a reasonably siginificant load, and is why most units have over heat issues along with friction heat from pumping air at pressure.  Even if the motors are high quality and efficent - typically around 10% of the draw will be converted to heat. So at no load we will have approx 4watts of energy going directly into heating up motor, and the motors being very small, have a very low thermal mass, that energy will heat up the small motors quickly, and motors really dont like getting hotter than around 85c. As pressure increases and the working load on motor increases, the back emf will have heat energy conversion ramp up significantly - it could easily become 20% of the draw or higher, meaning 8w or 10w + of draw being converted directly to  heating up the motor.   There is very little room  / air inside units for active cooling. They will typically be drawing air in and through them to piston / cyclinder, however a lot of temperature from the friction of pumping air at speed and pressure is coming back into the unit as well. External cooling of casing in testing helps significantly in preventing units shutting down from over temp. Ie almost all units are able to run until battery depletion without over heating, wheras without active cooling all units will temp shut off before battery depletion. And note for testing the silicone covers are removed. In real world use, the silicone covers help the unit re general protection (moisture) and help you hold the unit as it gets very hot in use, but it will significantly reduce time to temperature shut off protection. Note that cheap / counterfeit units may not have this protection. Very hot temps can significantly reduce motor and battery health, but likely the main failure in units will be the piston seal. As piston and cylinder heat up to likely 80dg c +  - can the rubber or other material seal handle the workload at these temps, or fail, or simply have workling lifespan significantly reduced every high temperature cycle.  Piston seal replacement availability, and ability to replace - is likely to be the leading indicator on whether a unit can be repaired and kept running, as this is the most likely component to fail. </t>
  </si>
  <si>
    <t xml:space="preserve">So linked to above, there can be MANY real world use scenario's that cause a units short working life, most likely especially for cheap &amp; knock off units. It is expected they will be used with silicone case. They may be being used to pump through some level of valve restriction, and whilst doing so being pushed to either high pressure or high volume tire. A tubeless repair it may also be fighting against air loss as the sealant and plug work to seal the puncture, and so require extended use. As such IF you notice unit is getting hot, and IF you have time to enable it to rest, this will likely significantly reduce the chances of unit failure, as well as greatly extend its lifespan. The likely 2 other main unit killer issues in real world are expected to be moisture ingress and batteries left to be depleted below 3.2v - especially if very cold. If you avoid these 3 main causes, unit lifespan should be a non issue for any quality unit- we can already see some in testing going past 50 full use cycles - that is a lot of punctures! </t>
  </si>
  <si>
    <t>minus 5.4%</t>
  </si>
  <si>
    <t>plus 2%</t>
  </si>
  <si>
    <t>plus 2.5%</t>
  </si>
  <si>
    <t>minus 4.7%</t>
  </si>
  <si>
    <t>minus 11.3%</t>
  </si>
  <si>
    <r>
      <t xml:space="preserve">Dead after 24 cycles - </t>
    </r>
    <r>
      <rPr>
        <b/>
        <u/>
        <sz val="12"/>
        <color rgb="FFFF0000"/>
        <rFont val="Aptos Narrow"/>
        <family val="2"/>
        <scheme val="minor"/>
      </rPr>
      <t>Piston seal failure</t>
    </r>
  </si>
  <si>
    <t>Accessories</t>
  </si>
  <si>
    <t xml:space="preserve">SPARES? (O-Rings, Nozzle inserts etc) </t>
  </si>
  <si>
    <t>1 x Spare O-ring. 1 x Spare Nozzle insert</t>
  </si>
  <si>
    <t xml:space="preserve">1 x Spare O-Ring   </t>
  </si>
  <si>
    <r>
      <t xml:space="preserve">Hose - </t>
    </r>
    <r>
      <rPr>
        <b/>
        <sz val="11"/>
        <color theme="1"/>
        <rFont val="Aptos Narrow"/>
        <family val="2"/>
        <scheme val="minor"/>
      </rPr>
      <t>Yes</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YES</t>
    </r>
  </si>
  <si>
    <t>NIL</t>
  </si>
  <si>
    <r>
      <t xml:space="preserve">Hose - </t>
    </r>
    <r>
      <rPr>
        <b/>
        <sz val="11"/>
        <color theme="1"/>
        <rFont val="Aptos Narrow"/>
        <family val="2"/>
        <scheme val="minor"/>
      </rPr>
      <t>NO</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 xml:space="preserve">NO </t>
    </r>
    <r>
      <rPr>
        <sz val="11"/>
        <color theme="1"/>
        <rFont val="Aptos Narrow"/>
        <family val="2"/>
        <scheme val="minor"/>
      </rPr>
      <t xml:space="preserve">      Silicone Cover - </t>
    </r>
    <r>
      <rPr>
        <b/>
        <sz val="11"/>
        <color theme="1"/>
        <rFont val="Aptos Narrow"/>
        <family val="2"/>
        <scheme val="minor"/>
      </rPr>
      <t xml:space="preserve">NO    </t>
    </r>
    <r>
      <rPr>
        <sz val="11"/>
        <color theme="1"/>
        <rFont val="Aptos Narrow"/>
        <family val="2"/>
        <scheme val="minor"/>
      </rPr>
      <t xml:space="preserve">          Waterproof pouch - </t>
    </r>
    <r>
      <rPr>
        <b/>
        <sz val="11"/>
        <color theme="1"/>
        <rFont val="Aptos Narrow"/>
        <family val="2"/>
        <scheme val="minor"/>
      </rPr>
      <t>YES</t>
    </r>
  </si>
  <si>
    <r>
      <t xml:space="preserve">Hose - </t>
    </r>
    <r>
      <rPr>
        <b/>
        <sz val="11"/>
        <color theme="1"/>
        <rFont val="Aptos Narrow"/>
        <family val="2"/>
        <scheme val="minor"/>
      </rPr>
      <t>Yes</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NO</t>
    </r>
  </si>
  <si>
    <r>
      <t xml:space="preserve">Hose - </t>
    </r>
    <r>
      <rPr>
        <b/>
        <sz val="11"/>
        <color theme="1"/>
        <rFont val="Aptos Narrow"/>
        <family val="2"/>
        <scheme val="minor"/>
      </rPr>
      <t>Yes</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YES</t>
    </r>
    <r>
      <rPr>
        <sz val="11"/>
        <color theme="1"/>
        <rFont val="Aptos Narrow"/>
        <family val="2"/>
        <scheme val="minor"/>
      </rPr>
      <t xml:space="preserve">        Silicone Cover -</t>
    </r>
    <r>
      <rPr>
        <b/>
        <sz val="11"/>
        <color theme="1"/>
        <rFont val="Aptos Narrow"/>
        <family val="2"/>
        <scheme val="minor"/>
      </rPr>
      <t xml:space="preserve"> NO  </t>
    </r>
    <r>
      <rPr>
        <sz val="11"/>
        <color theme="1"/>
        <rFont val="Aptos Narrow"/>
        <family val="2"/>
        <scheme val="minor"/>
      </rPr>
      <t xml:space="preserve">            Waterproof pouch - </t>
    </r>
    <r>
      <rPr>
        <b/>
        <sz val="11"/>
        <color theme="1"/>
        <rFont val="Aptos Narrow"/>
        <family val="2"/>
        <scheme val="minor"/>
      </rPr>
      <t>YES</t>
    </r>
  </si>
  <si>
    <t>1 x Spare Nozzle insert</t>
  </si>
  <si>
    <r>
      <t>Hose -</t>
    </r>
    <r>
      <rPr>
        <b/>
        <sz val="11"/>
        <color theme="1"/>
        <rFont val="Aptos Narrow"/>
        <family val="2"/>
        <scheme val="minor"/>
      </rPr>
      <t xml:space="preserve"> NO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NO</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NO</t>
    </r>
  </si>
  <si>
    <t>Brushed or brushless</t>
  </si>
  <si>
    <t xml:space="preserve">Gear reduction or Direct Drive </t>
  </si>
  <si>
    <t>Cycplus AS2 - Genuine</t>
  </si>
  <si>
    <t>VIAIR Recon</t>
  </si>
  <si>
    <r>
      <t xml:space="preserve">Hose - </t>
    </r>
    <r>
      <rPr>
        <b/>
        <sz val="11"/>
        <color theme="1"/>
        <rFont val="Aptos Narrow"/>
        <family val="2"/>
        <scheme val="minor"/>
      </rPr>
      <t>Yes</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YES</t>
    </r>
    <r>
      <rPr>
        <sz val="11"/>
        <color theme="1"/>
        <rFont val="Aptos Narrow"/>
        <family val="2"/>
        <scheme val="minor"/>
      </rPr>
      <t xml:space="preserve">        Silicone Cover - </t>
    </r>
    <r>
      <rPr>
        <b/>
        <sz val="11"/>
        <color theme="1"/>
        <rFont val="Aptos Narrow"/>
        <family val="2"/>
        <scheme val="minor"/>
      </rPr>
      <t>NO</t>
    </r>
    <r>
      <rPr>
        <sz val="11"/>
        <color theme="1"/>
        <rFont val="Aptos Narrow"/>
        <family val="2"/>
        <scheme val="minor"/>
      </rPr>
      <t xml:space="preserve">             Waterproof pouch - </t>
    </r>
    <r>
      <rPr>
        <b/>
        <sz val="11"/>
        <color theme="1"/>
        <rFont val="Aptos Narrow"/>
        <family val="2"/>
        <scheme val="minor"/>
      </rPr>
      <t>NO</t>
    </r>
  </si>
  <si>
    <t xml:space="preserve">No spares, however read comments for details on why spares are likely not needed for this unit - better design &amp; execution. </t>
  </si>
  <si>
    <t>1 psi</t>
  </si>
  <si>
    <t>unsure at this time</t>
  </si>
  <si>
    <t>62-63</t>
  </si>
  <si>
    <t>64-65</t>
  </si>
  <si>
    <t>Fail - 15 psi</t>
  </si>
  <si>
    <t>65 end round 2</t>
  </si>
  <si>
    <t>67 End round 2</t>
  </si>
  <si>
    <t>20-40</t>
  </si>
  <si>
    <t>4.75-4.99</t>
  </si>
  <si>
    <t>4.5-4.74</t>
  </si>
  <si>
    <t>4.25-4.49</t>
  </si>
  <si>
    <t>&lt;3.75</t>
  </si>
  <si>
    <t>4mins 45 secs</t>
  </si>
  <si>
    <t xml:space="preserve">Total Grams of Air pumped </t>
  </si>
  <si>
    <t>Cycplus AS2 - Ali X (Dead)</t>
  </si>
  <si>
    <t xml:space="preserve"> </t>
  </si>
  <si>
    <t>DEAD</t>
  </si>
  <si>
    <t>4 mins</t>
  </si>
  <si>
    <t>MAX       PSI</t>
  </si>
  <si>
    <r>
      <t xml:space="preserve">INFLATION Output - Grams of air per minute </t>
    </r>
    <r>
      <rPr>
        <b/>
        <i/>
        <sz val="12"/>
        <color theme="1"/>
        <rFont val="Aptos Narrow"/>
        <family val="2"/>
        <scheme val="minor"/>
      </rPr>
      <t>(*using 1.2litre tank to 70psi)</t>
    </r>
  </si>
  <si>
    <t xml:space="preserve">Time         out? </t>
  </si>
  <si>
    <t>Approx Run       Time</t>
  </si>
  <si>
    <t>Pressure attained in 8 litre test  tank</t>
  </si>
  <si>
    <t xml:space="preserve">Round 1 -  Time to 70PSI In 1.2L test tank (28c tire equiv) (secs) </t>
  </si>
  <si>
    <t xml:space="preserve">Round 3 -  Time to 70PSI In 1.2L test tank (28c tire equiv) (secs) </t>
  </si>
  <si>
    <t>NO</t>
  </si>
  <si>
    <t>Muc-Off Airmach Pro</t>
  </si>
  <si>
    <t>Cycplus AS2 Pro</t>
  </si>
  <si>
    <t>Cyclplus AS2 - Ali X</t>
  </si>
  <si>
    <t>Cyclplus AS2 - Genuine</t>
  </si>
  <si>
    <t>Viair Recon</t>
  </si>
  <si>
    <t>Silca Ellectrico Micro</t>
  </si>
  <si>
    <t>Flextail Mini</t>
  </si>
  <si>
    <t>PSI</t>
  </si>
  <si>
    <t>Time to Inflate 28c tire to 70psi - Round 1 (seconds)</t>
  </si>
  <si>
    <t>Time to Inflate 28c tire to 70psi - Round 3 (seconds)</t>
  </si>
  <si>
    <t>Total grams of air pumped per charge</t>
  </si>
  <si>
    <t>Grams</t>
  </si>
  <si>
    <t>Efficiency (total air - 150g rated)</t>
  </si>
  <si>
    <t>Thermal management - end R3</t>
  </si>
  <si>
    <t>End of life - Total test cycles completed</t>
  </si>
  <si>
    <t>Cycles</t>
  </si>
  <si>
    <t>celcius</t>
  </si>
  <si>
    <t>Overal Performance Score - all metrics</t>
  </si>
  <si>
    <t>4.5mins</t>
  </si>
  <si>
    <t>5 mins</t>
  </si>
  <si>
    <t>Performance Points per Gram of weight</t>
  </si>
  <si>
    <t>Cm3</t>
  </si>
  <si>
    <t xml:space="preserve">Pump weight </t>
  </si>
  <si>
    <t>Performance points vs weight</t>
  </si>
  <si>
    <t>points v w</t>
  </si>
  <si>
    <t>Performance points vs volume</t>
  </si>
  <si>
    <t>Performance Points per Volume         (cm3)</t>
  </si>
  <si>
    <t xml:space="preserve">Volume (cm's) -            (HxWxD) = cm3                                                                                   ..                                                                 </t>
  </si>
  <si>
    <t xml:space="preserve">4.87x6.46x2.85 </t>
  </si>
  <si>
    <t xml:space="preserve">4.35x7.1x2.8 </t>
  </si>
  <si>
    <t>4.66x7.32x3.39</t>
  </si>
  <si>
    <t xml:space="preserve">4.36x6.7x2.98 </t>
  </si>
  <si>
    <t>4.63x5.80x2.64</t>
  </si>
  <si>
    <t>4.35x6.52x2.81</t>
  </si>
  <si>
    <t>4.10x7.0x2.80</t>
  </si>
  <si>
    <t>Cost</t>
  </si>
  <si>
    <t>Performance points vs Pump cost</t>
  </si>
  <si>
    <t>Pump cost</t>
  </si>
  <si>
    <t>co2 cannisters</t>
  </si>
  <si>
    <t>Failure modality</t>
  </si>
  <si>
    <t xml:space="preserve">No. </t>
  </si>
  <si>
    <t>Piston Seal</t>
  </si>
  <si>
    <t>Motor</t>
  </si>
  <si>
    <t>Battery</t>
  </si>
  <si>
    <t>Electronics</t>
  </si>
  <si>
    <t xml:space="preserve">Mechanical (piston / conrod / gear) </t>
  </si>
  <si>
    <t xml:space="preserve">Other / Unknown </t>
  </si>
  <si>
    <t xml:space="preserve">Ultimate Electric Mini-Pump Testing League tables </t>
  </si>
  <si>
    <t xml:space="preserve">1) Please enjoy below graphical ranking of main performance metrics.  </t>
  </si>
  <si>
    <t>KEY LEARNINGS FROM TESTING, USE and General knowledge</t>
  </si>
  <si>
    <t xml:space="preserve">1) To date the smallest units have been giving up A LOT of performance vs really only slightly larger and heavier units. If you can pack the slighly larger units that have tested well, you get MUCH higher performance per gram. </t>
  </si>
  <si>
    <t xml:space="preserve">2) Beware choosing smallest units for Tubeless. As they may typically have a significant performance drop vs larger units, they are ill suited for common battles with tubeless, such as trying to pump through some level of valve core restriction from sealant, to working long and hard as your try to get a puncture to seal up. The smaller units are much more likely to a) overheat and b) run out of battery life. The smallest units are ok if you are running tubes, and you just need one inflation, and all goes smoothly. </t>
  </si>
  <si>
    <t xml:space="preserve">3) I would not recommend smallest units / units without a hose for TPU tubes. If you run TPU tubes you really, really should run a hose to ensure you do not melt the valves. The smallest units often a) don't have hose / can't attack hose and b) heat up faster and hotter and pose a more significant risk. If using on metal valves, tubeless etc - direct press on and no need to take hose is fine. </t>
  </si>
  <si>
    <t>4) The lifespan from this testing is likely to be not often relevant to how units may fail in real world use. I am testing them through full cycles until they die (most likely this will be due to piston seal wear or failure). If you are carrying one of these to replace you co2 Cannisters for puncture repair, you should never physically wear out one of these smallest category units. Unless you a) have an astounding amount of punctures - in which case you have bigger issues than pump lifespan, b) Use to replace floor pump - however whilst some of the top tested units will be ok for this duty, overall i would much recommend the next size category up as they will be much better suited to that task. The lower performing pumps in this micro category are really not suitable at all to replace floor pump</t>
  </si>
  <si>
    <t xml:space="preserve">5) What is most likely to kill your pump in real world use (not ranked in order of likleyhood) is believed to be  a) Moisture ingress  b) Heat death - pushing too hard to fix a flat - not all have temperature protection - again piston seal is likely the most vulnerable to stress failure, c) Battery death by letting voltage get too low. Li-Ion or Li-Po batteries do not deal well with voltage dropping below circa 3.2v per cell.  If you have not charged for months / many months, and then especially if exposed to very cold temperatures - battery voltage may drop below a point it will not recover. </t>
  </si>
  <si>
    <r>
      <rPr>
        <b/>
        <sz val="14"/>
        <color rgb="FFFF0000"/>
        <rFont val="Aptos Narrow"/>
        <family val="2"/>
        <scheme val="minor"/>
      </rPr>
      <t>6) THE MOST LIKELY REAL WORLD USE FAILURE</t>
    </r>
    <r>
      <rPr>
        <sz val="14"/>
        <color theme="1"/>
        <rFont val="Aptos Narrow"/>
        <family val="2"/>
        <scheme val="minor"/>
      </rPr>
      <t xml:space="preserve"> is going to be Hose or Nozzle </t>
    </r>
    <r>
      <rPr>
        <b/>
        <sz val="14"/>
        <color rgb="FFFF0000"/>
        <rFont val="Aptos Narrow"/>
        <family val="2"/>
        <scheme val="minor"/>
      </rPr>
      <t>o-ring seal</t>
    </r>
    <r>
      <rPr>
        <sz val="14"/>
        <color theme="1"/>
        <rFont val="Aptos Narrow"/>
        <family val="2"/>
        <scheme val="minor"/>
      </rPr>
      <t xml:space="preserve">. </t>
    </r>
    <r>
      <rPr>
        <b/>
        <u/>
        <sz val="14"/>
        <color theme="1"/>
        <rFont val="Aptos Narrow"/>
        <family val="2"/>
        <scheme val="minor"/>
      </rPr>
      <t>These can be surprisingly fragile.</t>
    </r>
    <r>
      <rPr>
        <sz val="14"/>
        <color theme="1"/>
        <rFont val="Aptos Narrow"/>
        <family val="2"/>
        <scheme val="minor"/>
      </rPr>
      <t xml:space="preserve"> If you are using hose, or if you unscrew the nozzle for better packing in saddle pack - the o-rings can be quite easily damaged as you tighten back onto unit for use. At a point they may be experiencing both pressure and some torsion as you tighten them onto pump body, and they can break / tear during this.  Again this is especially more likely if they are older and more brittle. I personally have experienced this failure in real world use, and also have had 2 fail so far (and its early days) just in testing as hoses come loose and i re tighten. Again most units include a spare o-ring - but i really don't know how many would pack them. If i was me, i would put the spare o-ring safely in between silicon cover and pump so your spare is there if you need it. If only using nozzle to press pump onto valve and you don't remove this nozzle for packing - the rubber inserts to seal around the valve wear a tiny bit every time you press them on and take them off a valve. Using just for puncture repair (ie not replacing floor pump) - this is unlikely to become a problem, but also these rubber or other material nozzles can again be suspect to degradation over time and become brittle, and can then easily tear in use. Many pumps include a replacement but this wont help you if it is at home.  *Special note here to the Viair recon whose much more clever design means there are no o-rings used for sealing nozzle or hose, this removes a main point of likely real world use failure, as well as faffing with spares. Other premium units should follow this design. </t>
    </r>
  </si>
  <si>
    <t xml:space="preserve">7) Note the above issues are not really just a new problem for electric mini pumps. Over the years I have had AT LEAST 3 failures of co2 inflator heads where the seals have degraded from being X years old. I have merrily screwed in c02 cannister only to find it all spurting out - i have had co2 coming out of various places in the co2 heads depending on which of its seals have failed. I have even had that happen live in my jersey pocket in a halfway through a race for a really not very theraputic icing of a spot on my lower back. It was both startling and uncomfortable, and i don't recommend the experience. Pre moving to electric pumps, i had moved to packing 2 co2 inflator heads as they simply really do fail - inevitably it seems as time goes on - the seals simply degrade. </t>
  </si>
  <si>
    <t xml:space="preserve">8) Take care of how you pack them if you use saddle pack vs jersey pocket. I only have one personal mini pump that I use and I have lots of bikes, so it can be packed pre ride in various packs. I have had it where something has pressed the on button. Having to stop to sort your pump out going nuts in your saddle back is simply not optimal, especially on group rides or during a race. I hope that one day there will be a lockout switch like we see on some of the best EDC torches such as the nitecore EDC-29 - which are brilliant to prevent accidentally turning on in pocket, but add next to no difficulty or faff to turn torch on when you want to. Rather than faffing pressing and holding X button for X time to unlock (not optimal in a race, or if like me you cant remember such things across your multitude of gadgets - a slide switch to lock / unlock - they just work so well. Who will be the first legend brand to introduce this feature). </t>
  </si>
  <si>
    <t xml:space="preserve">9) I cannot test for parasitic drain, as many units this will just be months to years sitting there. From what I have seen this appears to be largely well sorted, ie most units should not lose much battery life over multiple months. But they are not going last forever, so set up a system to charge them such as a recurring monthly caldendar reminder. Once set up its set up, and if you dont get to it that month as busy when reminder comes up and you then forget, you will get the next month etc, and so odds on forgetting all about it and 12 months later you need it and it has little left or is dead, it should be uber low odds to miss many many months reminders. If you do find you have a unit that has rapid battery drain in storage please contact me to let me know as i would be interested in that indeed. </t>
  </si>
  <si>
    <t>minus 1.8%</t>
  </si>
  <si>
    <t>minus 6%</t>
  </si>
  <si>
    <t>5.5 mins</t>
  </si>
  <si>
    <t>Plus 2.2%</t>
  </si>
  <si>
    <t>Degradation tracking</t>
  </si>
  <si>
    <t>Pump</t>
  </si>
  <si>
    <t xml:space="preserve">Does not include nozzle, hose, or silicone case if supplied - this is the bare weight of the pump. Silicone cases are weighing in at around 15 to 20grams, hoses around 20 grams, and nozzles - mostly around 10 to 15 grams except for the astounding brass nozzle of the Viair recon which weighs 42 grams! </t>
  </si>
  <si>
    <t xml:space="preserve">Measured via mutiple usb power meters. You can expect in general for the W/h battery size reported here (from meters during recharge) to be a little higher than Mfg stated capacity. This may be how the USB power meters measure charge, I am not sure - but they are all measuring notably higher vs mfg stated capacity in the cases the mfg has provided these specifications. As batteries may change via model updates etc and mfg information not always provided or potentially incorrect, it is more consisted to use measured capacity in testing here for comparison. </t>
  </si>
  <si>
    <t xml:space="preserve">This may be of use for those using narrower hooked road tires who desire a pump that can inflate to high pressures. Micro size are only tested to 70psi as some units like silca micro - have no gauge and so for hookless rim safety have a maximum pressure of 72psi - which has dictatd using 70psi max for benchmark testing performance  in the micro category. Overall there is a significant max pressure difference between some models in this category - with quite a number going to 120, and one being limited to 72. </t>
  </si>
  <si>
    <t>PSI attained in 8L test tank</t>
  </si>
  <si>
    <t xml:space="preserve">The main benchmark test is using a 1.2 litre tubeless inflation tank to 70psi, timing how long to inflate, and how many rounds it can do so (and psi attained on round it does not). This test is conducted as first benchmark test and then every 10th test to check for any degradation vs initial benchmark. In between the pumps are put through run cycles by connecting them to an 8 litre automotive tubless inflator tank. This enables much greater efficiency to get through cycles, as i can deplete battery connecting to large tank once, where as using the cycling tubeless tank i would need to disconnect, de pressurise, and re connect - up to 5 times per cycle. It is simply recorded what psi the pump can attain in the very big tank on a full run. It is possible we may see some interesting differences over time between the pumps main benchmark performance using the 1.2L tank, and the large tank - as with the large tank they spend a huge % of their time at low pressure vs the official benchmark test, which may favour or not some units over others. This is not a scored metric at this time, just of interest as i use to enable efficiency in testing them until they die. </t>
  </si>
  <si>
    <t xml:space="preserve">Officially I think all pumps will very clearly state to NOT start the pump at  pressure (ie connected to tire with pressure in the tire). The motors are very small, and may not have the torque to get started if they need to immediately push against high pressure - especially if the piston is about to hit top dead centre (max compression for that stroke) vs if piston is at bottom of its stroke so can at least get a mini run up. However in real world use - especially for trying to seal tubeless punctions that are part sealed , or if using hose which means screwing on and off vs just pressing on if using nozzle - it can be that needing to remove to start vs being able to press go again and it goes - this can be handy indeed, and may in some cases be the potential difference between a snappy fix or a long faffy slog. It is also an instruction that i think is often to be broken by users, and it will be helpful if  the pump can do it without having a hissy fit or having motor burn out. The max pressures recorded here were not a one off - they were started and stopped at that pressure at least 3 times without issue to get a pass, if there was an issue i drop psi and try again. </t>
  </si>
  <si>
    <r>
      <t xml:space="preserve">Higher stress use - whilst the test overall and cycle runs are not easy for the unit - it is possible that a particular use case in the field stresses the unit harder. Such as restricted valves / valve cores from tubless (VERY COMMON) as covered above, multiple higher pressure starts, high unit temperature for extended use etc etc.  No control benchmark testing can account for all possible use case scenario's - whilst it is a harsh test - this can not assure that a unit can't be killed in one very harsh use case in the field. </t>
    </r>
    <r>
      <rPr>
        <b/>
        <sz val="14"/>
        <color rgb="FFFF0000"/>
        <rFont val="Aptos Narrow"/>
        <family val="2"/>
        <scheme val="minor"/>
      </rPr>
      <t xml:space="preserve"> IF THIS HAPPENS TO YOU FOR ANY UNIT - PLEASE INFORM ME - let me know how / when it died. </t>
    </r>
    <r>
      <rPr>
        <sz val="14"/>
        <color theme="1"/>
        <rFont val="Aptos Narrow"/>
        <family val="2"/>
        <scheme val="minor"/>
      </rPr>
      <t>Real world use knowledge is always valuable</t>
    </r>
  </si>
  <si>
    <t xml:space="preserve">As per above. Filling the tank to 70psi 3 times in a row with no cooling is a hard test for the units. Their motor / overall effciency as well as design factoring cooling will play a big part in these small units ability to work hard without overheating. 40dg c is a nice hand warmer. 50 is oooh - this is nice if your hands are cold. 60 can be getting uncomfortable to handle, and by 70 it is really too hot to handle without protection. Some units have temp protection shut off which will typically be somwhere between 60 and 70c internal. If a pump cannot make it to round 3, temp at end of R2 used (and noted). If a pump performs more poorly re thermal managment - they are much more likely to have an issue IF you need to push them in the field - ie tubeless that has some level of valve restriction from sealant, and needing to pump for an extended period whilst a puncture seals etc. The smaller, lower power, lower endurance, get hot quickly units really should be reserved for single inflation of a butyl tube. If running tubeless especially - or TPU - use a slightly larger unit that doesnt get too hot too quickly </t>
  </si>
  <si>
    <t xml:space="preserve">As a rough reference - pumping the tank to 70psi will get a 28c road tire (21mm internal) to 70 X PSI and a 2.4inch mtb tire on 30mm internal rim to 25psi. Take note at the moment it appears there is a big endurance penalty being paid to go to the smallest units, and that for 10 to 20 grams more and a slight volume increase, you get MUCH more performance. </t>
  </si>
  <si>
    <t xml:space="preserve">Efficiency </t>
  </si>
  <si>
    <t xml:space="preserve">This area is very interesting. Overall it looks like the smaller pumps are struggling here, and so going to pumps at around 100 grams - factoring in how much air they can pump on a charge - as a percentage this is MUCH lower than pumps that weigh say 120grams. To enable proper efficiency &amp; performance rating between pumps of different weights - we simply divide the grams of air the pump can achieve on a full run by the pumps weight, and then multiply that back by 150 grams - so if we rate each pumps performance as if they all weighed the same 150 grams (max weight for this category). On the data graphs page i also have a graph doing this by volume, as that does vary vs pumps weight (pumps of very similar weight may be measurably larger or smaller depending on design - ie Viair recon vs Muc-Off Airmach pro). I am not currently scoring on performance vs volume, only weight, as in MOST cases it will just be a double up score as they will be very similarly rated - but for the exceptions you can find that graphed out for you on a lovely graph on that page - Howvever overall it is really a VERY important scored metric to do vs pump weight, ie it could be that for an increase in 10% unit weight you get a 40% increase in performance etc. </t>
  </si>
  <si>
    <t>Comments</t>
  </si>
  <si>
    <t xml:space="preserve">I will be entereing and updating these for pumps as I go with testing, but these may change a bit over time and use, and will not be final comments until the pump has been killed, in which case I will do a final review for the pump on You tube, and update final review comments on this data table for reference. Pumps that have been killed are highlighted in red, an also red block out for the Lifecycles testing columns from the point they died. </t>
  </si>
  <si>
    <t>Scoring Factoring lifespan + tech notes</t>
  </si>
  <si>
    <t xml:space="preserve">The final scoring factoring lifepsan will be tinkered with for a good while yet. I do not really know how long on average pumps will last in this testing, and so what weighting of test cycles is valid to add to main performance score. After that score you will find some more nerdy technical stuff as i get to tear them apart - again look for this on final review vids - albeit not all aspects will be covered in the vid review as might go on too long, but as i can get to it i will update re tech stuff inside the unit as i can. </t>
  </si>
  <si>
    <t>Other general notes</t>
  </si>
  <si>
    <t xml:space="preserve">*Please refer to "Key Learnings" from testing to date which is located below Data Graphs on the Data Graphs worksheet for current most excellent information around E-Mini Pumps! </t>
  </si>
  <si>
    <t>Ultimate Electric Mini-Pump Testing  - Test data table below, for pretty graphical league tables go to Data Graphs worksheet</t>
  </si>
  <si>
    <t>The benchmark test in brief (and you can see in video on Zero Friction Cycling You-Tube channel - please like and subscribe to help the testing happen! -</t>
  </si>
  <si>
    <t xml:space="preserve"> https://www.youtube.com/watch?v=h8LxfGelVm0 - Zero Friction Cycling Inflator Testing </t>
  </si>
  <si>
    <t>Test Protocol for Micro size (sub 150gram) Electric pumps</t>
  </si>
  <si>
    <t>minus 20%</t>
  </si>
  <si>
    <t xml:space="preserve">2) Inflator is depressuried and the above repeated. This continues until the pump is unable to inflate to 70psi, if unable the pressure attained in its final round is attained. </t>
  </si>
  <si>
    <t xml:space="preserve">3) This forms the total air moved - in the 1.2l cylinder 1 gram of air weight per 10 psi of pressure so each successful inflation is 7 grams. If a pump makes say 40 psi on 4th round = 3 x 7 + 4 = 25 grams total </t>
  </si>
  <si>
    <t>4) Temperature at end of round 3 defines thermal performance (or round 2 if pump cannot make 3 rounds). Cooling fan is applied for rounds 4 and 5 if pump has endurance for those rounds</t>
  </si>
  <si>
    <t xml:space="preserve">7) After initial benchmark is taken, the second test cycle is ascertain max pressure the pump can reach, and max starting pressure. </t>
  </si>
  <si>
    <t xml:space="preserve">10) This continues until the pump either ceases working, or if performance loss is too great to feasibly continue. </t>
  </si>
  <si>
    <t xml:space="preserve">High profile or Low Profile Nozzle     </t>
  </si>
  <si>
    <t xml:space="preserve">HIGH   </t>
  </si>
  <si>
    <t>HIGH</t>
  </si>
  <si>
    <t>LOW</t>
  </si>
  <si>
    <t>High or Low Profile Nozzle</t>
  </si>
  <si>
    <t xml:space="preserve">Some pumps the nozzle that you can press directly onto your valve is integrated into the pump, typically only adding around 4mm of height to that area of the pump over the pump body - low profile nozzles really don’t have any impact on the packability of the pump. If such pumps also include a hose, and you wish to use the hose - they typically screw directly into the integrated nozzle. However some pumps do not have a low profile integrated nozzle, the nozzle is instead a separate piece you screw into the pump body to then be able to direct press onto valve (or you can screw in hose if it came with hose). If it is noted as a high profile nozzle, this means the separate nozzle adds notable height, and it may in many cases impact packability. Ie the Muc-Off nozzle ads 17.6mm height, and the Viair recon adds 18.2mm. For those using small saddle packs including a tube, tire levers, small multi tool etc - you may find you need to remove the nozzle to pack. </t>
  </si>
  <si>
    <t>Magicshine Airro</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</si>
  <si>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NO</t>
    </r>
  </si>
  <si>
    <t>Nil</t>
  </si>
  <si>
    <t>Magic Shine Airro</t>
  </si>
  <si>
    <t>3mins</t>
  </si>
  <si>
    <t>5mins 15secs</t>
  </si>
  <si>
    <t>minus 7.5%</t>
  </si>
  <si>
    <t>minus 0%</t>
  </si>
  <si>
    <t>pump</t>
  </si>
  <si>
    <t>50 cycles</t>
  </si>
  <si>
    <t>100 cycles</t>
  </si>
  <si>
    <t>minus 13%</t>
  </si>
  <si>
    <t>minus 8.7%</t>
  </si>
  <si>
    <t>mins 22.1%</t>
  </si>
  <si>
    <t>4 mins 15 secs</t>
  </si>
  <si>
    <t>Total run time (mins)</t>
  </si>
  <si>
    <t>Stroke (mm)</t>
  </si>
  <si>
    <t>Cyclinder volume per stroke (cc's)</t>
  </si>
  <si>
    <t>Brushless</t>
  </si>
  <si>
    <t>Direct</t>
  </si>
  <si>
    <t>Motor / Drive RPM (No Load)</t>
  </si>
  <si>
    <r>
      <t>Volume per minute (cc's) -*</t>
    </r>
    <r>
      <rPr>
        <i/>
        <sz val="12"/>
        <color rgb="FFFF0000"/>
        <rFont val="Aptos Narrow"/>
        <family val="2"/>
        <scheme val="minor"/>
      </rPr>
      <t xml:space="preserve"> Not factoring RPM drop with load</t>
    </r>
  </si>
  <si>
    <t>Total theoretical max output for runtime</t>
  </si>
  <si>
    <t>Actual Total Output - measured</t>
  </si>
  <si>
    <t>Total Revolutions (based on loaded RPM)</t>
  </si>
  <si>
    <t>Weight of air (sea level) per CC = 0.001225g - theoretical Max grams per minute</t>
  </si>
  <si>
    <t xml:space="preserve">This is a lovely, lovely pump. It has a very premium look and feel, it has the best digital gauge to date that is large, clear and colour. Buttons have a clear tactile feel. It has numerous distinctive differences vs other pumps - most of them an advantage, some disadvantage. 1) it is notable larger for its weight vs say the muc-off airmach pro. They have built in vents to the plastic and rubberised casing, with some spacing around internals, vs all other units to date really the internals are wrapped tight in a sealed metal case. Thermal managment over time for this pump will be clearly superior, but at the cost of extra volume for packing, and it will be the least water proof, and this does not come with any waterproof bag or silicone case - if you ride in wet conditions ensure you put in a ziploc bag. 2) The rubberised exterior should help prevent damage from drops. 3) Unlike to date ALL other pumps that have a hose or non integrated nozze, the Viair Recon has the hose and nozzle bases seal up against rubber seal internally. I believe this to be a far superior approach vs having a fragile o-ring seal on base of hose or nozzle being screwed into pump. I have in real world use broken an o-ring seal screwing hose onto pump, and two have already failed for units in testing, which is why most premium units include a spare o-ring - it is one of the most common and easy to occur points of failure. The viair recon eliminates this main point of failure with a frankly clearly superior approach - very impressive. 4) Note that some key premium competitors the nozzle is integrated into the pump (convenient, but lower thermal management for TPU valves) and if wish to use hose this screws into the integrated nozzle. Other pumps, like the viair recon and muc-off air mach - either the nozzle or hose, whichever is your choice, screw directly into the pump - so you must pack at least on of them or you cannot use the pump at all. Non-Integrated nozzles like these sit much higher vs integrated nozzles, and may need to be removed to effectively pack into small saddle packs. The weight of the muc-off nozzle is only 11grams of aluminium, the Recon Nozzle is thing of absolute magnificence - i absolutely love it, but take note it is 42grams of brass! This adds SIGNIFICANT weight overall to the unit, and would actually put it out of this category if i included nozzle weight. So to actually use this pump with nozzle we have a circa 160gram unit vs say the cycplus AS2 Pro with integrated nozzle and just over 120 grams. However, the mass of brass will greatly help with thermal management for TPU tube valves, as well as the unit itself remaining cool for a long time of hard work. Unless a shock comes up re lifespan, i love this unit. The heavy, but beautiful brass nozzle, just adds a lovely extra bit of "premium" icing on a premium look, feel and performing cake. It is not cheap, but at this stage i think you are for sure getting what you pay for, very highly recommended. </t>
  </si>
  <si>
    <t xml:space="preserve">This unit is a beast. This is probably the largest and heaviest unit we will find in the sub 150 gram micro category, and I am very pleased to note that it uses that maximum size and weight to excellent effect, delivering the fastest inflation rate as well as greatest endurance of all pumps tested so far. It has a lovely premium look and feel, and overall i am personally a big fan of the aesthetic design with a very nice metal bottom half of the casing, and a plastic top half that is smoke clear colour - and putting in a groovy design touch of showing of the motor which has gold rotor highlight - I love it, they have cleared wanted to do something different vs just a boring ol metal case, and i think they nailed it. It comes with a silicone case as well with requesite cut outs to not take too much away from the pumps lovely aesthetics. It comes with all wanted accesories except no waterproof bag, the only cheapening thing is the basic screw on rubber nozzles. They will work fine, but unlike some other nozzles like the pink aluminium metal of the muc-off air mach pro, or the magnificent Viair recon brass nozzle, they are just purely functional - However, they are also much smaller and lighter vs those other nozzles, which is helpful for a unit maxing out this category. The gauge and buttons are also good / normal - again really only giving something up to the viair recon class leading lovely coloured display and rubber buttons. Overall i would say that unless this has a lifespan issue present - IF you have the pack space for this pump, its performance overall is clearly class leading.  It just no doubt has a bigger piston and cylinder and with a larger more powerful motor - they have taken the go big or go home approach to this category, and maxed out the size but crucially the performance bump to go with that size increase.  What may really clinch this for most also is price. For $149.99 aud - you are getting the highest actual pumping performance in this class, and with a great look and feel - the only negatives at this stage being size and weight. If you have the pack size to accommodate this pump, then at this time pending any suprises in durability, this is HIGHLY recommended, it is a beast, and a lovely beast at that. </t>
  </si>
  <si>
    <r>
      <t>Lifetime Total grams of Air pumped vs Pump weight</t>
    </r>
    <r>
      <rPr>
        <i/>
        <sz val="11"/>
        <color rgb="FF00B050"/>
        <rFont val="Aptos Narrow"/>
        <family val="2"/>
        <scheme val="minor"/>
      </rPr>
      <t xml:space="preserve"> (how many times its own weight in air pumped)</t>
    </r>
  </si>
  <si>
    <t>Bore (mm)</t>
  </si>
  <si>
    <t>4.37x6.47x2.83</t>
  </si>
  <si>
    <t>Low</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</si>
  <si>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YES</t>
    </r>
  </si>
  <si>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YES</t>
    </r>
  </si>
  <si>
    <t>nil</t>
  </si>
  <si>
    <t>1psi</t>
  </si>
  <si>
    <t>Degradation after 130 cycles</t>
  </si>
  <si>
    <t>minus 61% - calling end of useful life</t>
  </si>
  <si>
    <t>n/a</t>
  </si>
  <si>
    <t>nN/a</t>
  </si>
  <si>
    <t>Degradation after 140 cycles</t>
  </si>
  <si>
    <t>Degradation after 150 cycles</t>
  </si>
  <si>
    <t>Degradation after 50 cycles</t>
  </si>
  <si>
    <t>Degradation after 100 cycles</t>
  </si>
  <si>
    <t>Degradation after 150 Cycles</t>
  </si>
  <si>
    <t>CYCPLUS AS2 ULTRA</t>
  </si>
  <si>
    <t>150 cycles</t>
  </si>
  <si>
    <t>Degradation after 200 cycles</t>
  </si>
  <si>
    <t>Degradation after 250 cycles</t>
  </si>
  <si>
    <t>Performance check after 10 cycles?</t>
  </si>
  <si>
    <t>2) For the full nerdy data (including information not graphed, usage comments and brief review comments, as well as the latest update on number of test cycles - please enjoy the 'Data Table - Small' Worksheet also in this workbook</t>
  </si>
  <si>
    <t xml:space="preserve">3) For further information on any specific performance metric - please go to 'Data Table - Small'  worksheet and scroll to the bottom of the data table. There you will see how each category is scored, as well as explanations for each performance metric. </t>
  </si>
  <si>
    <t xml:space="preserve">4) Further below this, is current understanding and general information around use of these products. </t>
  </si>
  <si>
    <t xml:space="preserve">5) Current key learnings, learnings from testing is noted below graphs. </t>
  </si>
  <si>
    <t xml:space="preserve">6) Stay tuned to Zero Friction Cycling YouTube channel, for updates on this testing, including new units testing and performance ranking as well as killed units end of life final review. </t>
  </si>
  <si>
    <t xml:space="preserve">7) Most weeks (except when I am on leave), this data  should be updated and re-uploaded to the website each Friday night / Saturday morning. </t>
  </si>
  <si>
    <t xml:space="preserve">8) This data is also aimed to be of assistance to Cycling media tech writers reviewing these products. Currently, media reviews are frequent, but only covering a limited number of pumps, so performance comparisons, as well as how they were assessed varies. Please advise your favourite cycling media of this testing and data. </t>
  </si>
  <si>
    <t xml:space="preserve">9) Point 8 - this also makes it difficult for cyclists comparing pumps. You might have to scour 5 different media reviews for the pump/s you are mostly interested, in to try and glean how it may fair across different media tests vs different pumps. Here all tested units are league tabled across standard robust testing. </t>
  </si>
  <si>
    <t>10) This project is only some weeks old as at late june 2025 update. I  aim to purchase a new pump every week or fortnight, depending on spare cash from Zero Friction Cycling retail store. Over time, I aim to test MANY mini pumps ranging from premium, mid range, budget, and counterfeit.</t>
  </si>
  <si>
    <t>11) If you wish to help support this testing, you can do so buy purchasing something lovely low friction, from the website (www.zerofrictioncycling.com.au), or via superthanks on YouTube, or just by subscribing, sharing, positively engaging on YT. The more support, the more I can buy and test (and faster).</t>
  </si>
  <si>
    <t>12) Initially, I will be focussing on the smallest category (sub 150gram pumps) as they are by far the most popular and are most likely to be purchased to carry as Co2 replacement. Over time, I will begin testing Mid size units, and eventually, some large units - which can viably  - a) replace a floor pump, b) be handy to take to races to adjust pressures etc, or for travel.</t>
  </si>
  <si>
    <t xml:space="preserve">1) A 1.2litre Tubeless tire inflator is used. This is inflated to 70psi - time to do so recorded. Temperature of pump measured. </t>
  </si>
  <si>
    <t xml:space="preserve">5) Performance degradation is measured on total air pumped. So if after say 25 cycles vs the above example the pump now only attains 15psi on 4th round, that is 22.5grams total vs original 25 - so 10% drop. </t>
  </si>
  <si>
    <t xml:space="preserve">6) Unlike most tests which use varied tires, rim widths etc - a tubeless inflation cyclinder is constant. However whilst it has related extremely well to being equivalent to inflating my 28c tire to 70psi, 40mm gravel to 35psi and 2.4 MTB tire to 25psi, and so number of inflations of tubeless cyclinder should relate well to many for number of inflations for those tire types, there can be numerous variances in real world that make this an estimated number only. Your rim widths might be wider or more narrow,  you may have some valve restriction (tubless) making pump work harder. It might be much hotter or colder vs my workshop impacting pump performance. However the number of these tire inflations overall seems close / slightly higher than manufacturer claims for pump - we are in a very good estimation ballpark from the tank, and again the advantage of using a tank is it doesn’t change.  </t>
  </si>
  <si>
    <t xml:space="preserve">8) After that test cycles are run on a large 8 litre automotive bead seal tank for full battery depletion. So far micro size are attaining 35 to 55psi in this large tank, and run time is recorded. </t>
  </si>
  <si>
    <t xml:space="preserve">9) Every 25th test cycle it is benchmark tested on the 1.2L cycling tubeless inflator tank to check for any / level of performance degradation vs original test. </t>
  </si>
  <si>
    <t xml:space="preserve">*Be sure to check data graphs page which wraps all the nerdy data from the data below very nicely. </t>
  </si>
  <si>
    <t>Degradation after 75 cycles</t>
  </si>
  <si>
    <t>Degradation after 125 cycles</t>
  </si>
  <si>
    <t>Degradation after 175 Cycles</t>
  </si>
  <si>
    <t>Degradation after 25 cycles</t>
  </si>
  <si>
    <t>minus 5.9%</t>
  </si>
  <si>
    <t>minus 4%</t>
  </si>
  <si>
    <t>Data - 100gram super micro club</t>
  </si>
  <si>
    <t>Cycplus AS2 Ultra</t>
  </si>
  <si>
    <t>minus 15.3%</t>
  </si>
  <si>
    <t>minus 16.2%</t>
  </si>
  <si>
    <t>minus 13.6%</t>
  </si>
  <si>
    <t>Minus 18.6%</t>
  </si>
  <si>
    <t>minus 34.9%</t>
  </si>
  <si>
    <t>minus 1%</t>
  </si>
  <si>
    <t>4.79x7.37x3.39</t>
  </si>
  <si>
    <t>High</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</si>
  <si>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NO              Waterproof pouch - </t>
    </r>
    <r>
      <rPr>
        <b/>
        <sz val="11"/>
        <color theme="1"/>
        <rFont val="Aptos Narrow"/>
        <family val="2"/>
        <scheme val="minor"/>
      </rPr>
      <t>NO</t>
    </r>
  </si>
  <si>
    <t xml:space="preserve">COOSPO AP-B1 </t>
  </si>
  <si>
    <t xml:space="preserve">None </t>
  </si>
  <si>
    <t>4.5 - 4.74</t>
  </si>
  <si>
    <t>5.0 - 5.24</t>
  </si>
  <si>
    <t>5.25 - 5.49</t>
  </si>
  <si>
    <t>5.5 - 5.74</t>
  </si>
  <si>
    <t>5.75+</t>
  </si>
  <si>
    <t xml:space="preserve">Welcome to Electric Mini Pump testing! </t>
  </si>
  <si>
    <t xml:space="preserve">Q - Why is ZFC testing mini pumps? </t>
  </si>
  <si>
    <t xml:space="preserve">A - Fun little side project of personal interest. This product category has really taken off, with so many options now - and from premium brands, cheap brands and knock-offs. </t>
  </si>
  <si>
    <t xml:space="preserve">There is likely to be a large performance and reliability / lifespan difference between top pumps and ooooh that’s concerning pumps. Also if you are shelling out the big bucks for a premium </t>
  </si>
  <si>
    <t xml:space="preserve">pump, you may want to know how well X pump stacks up versus its key competitors. </t>
  </si>
  <si>
    <t xml:space="preserve">From an environment standpoint (replacing use of disposable Co2 cannisters) - really the pumps need to have a good lifespan. They take significantly more resources to manufacture, package </t>
  </si>
  <si>
    <t xml:space="preserve">and ship around the world vs cannisters, and due to batteries also carry and improper disposal risk. It is possible that especially for the cheaper and knock off units that we may see some </t>
  </si>
  <si>
    <t xml:space="preserve">concerns here, but also potentially some pleasant surprises. It will be good know if there is an impressive pump that can be had for not so much $$, as well as knowing what pumps are </t>
  </si>
  <si>
    <t xml:space="preserve">pretty much the equivalent of manufacturing and shipping landfill around the world. </t>
  </si>
  <si>
    <t xml:space="preserve">Q - What is value add of this testing vs Cycling publication reviews? </t>
  </si>
  <si>
    <t xml:space="preserve">A - Already it is clear that cross comparing pump reviews and performance from different cycling media reviews is very difficult. Most Cycling media reviewing mini pumps will only be able </t>
  </si>
  <si>
    <t xml:space="preserve">to do so for around 5 pumps. So X pump you are looking at may rank well in a particular review, but it was not reviewed by another media review containing some other pumps you were also </t>
  </si>
  <si>
    <t xml:space="preserve">considering. It can be very difficult to cross correlate these different reviews to see where the one in X media review would have faired vs other pumps in Y media review. As the number of </t>
  </si>
  <si>
    <t xml:space="preserve">pumps is large, media reviews can have their own testing protocols and views, we really do not have a proper benchmark overall for pump performance. </t>
  </si>
  <si>
    <t xml:space="preserve">The ZFC testing will build a large league table, with testing covering pretty much all objective performance measures for the mini pumps. This will not only be of use for cyclists looking to </t>
  </si>
  <si>
    <t xml:space="preserve">properly compare one pumps performance and value vs another, but as it builds it should also be a very handy reference for cycling media doing pump reviews as well. </t>
  </si>
  <si>
    <t xml:space="preserve">Q - How do I use your testing and data? </t>
  </si>
  <si>
    <t xml:space="preserve">A - Despite the on the surface simple nature of the product and testing - when we go deep on anything really, there can be a fair bit of data. To get the best out of all the groovy information </t>
  </si>
  <si>
    <t xml:space="preserve">available here, it for sure can help to; </t>
  </si>
  <si>
    <t>1) Read the information on how the pumps are tested</t>
  </si>
  <si>
    <t xml:space="preserve">2) For the data table - below the table the ratings scale for all scored performance categories can be found if you wish to know, as well as information explainer for all columns where this may </t>
  </si>
  <si>
    <t>be helpful.</t>
  </si>
  <si>
    <t xml:space="preserve">3) Highly recommend to check out the "Key Learnings" which sits below "Data Graphs - Micro" page - we have already learned a lot about use and performance of electric mini pumps </t>
  </si>
  <si>
    <t xml:space="preserve">and this information is likely to be very handy for users or those considering purchasing. </t>
  </si>
  <si>
    <t xml:space="preserve">4) As best I can new pumps in for testing I will try to pump out a video (excuse pun) covering unboxing, first look and first performance benchmark, and then when a pump has been killed by </t>
  </si>
  <si>
    <t xml:space="preserve">test cycles, a full End Of Life (EOL) review is done - again covering its outright performance, its performance degradation over test cycles, how long it lasted, failure mode, and tear down </t>
  </si>
  <si>
    <t xml:space="preserve">so we can have a look inside and see if we learn anything interesing about the pump from there. I will also be looking to add packability etc to the first look and and EOL reviews as even </t>
  </si>
  <si>
    <t xml:space="preserve">in the smallest category (under 150grams) there can be a notable size difference between the biggest and smallest in this category. </t>
  </si>
  <si>
    <t xml:space="preserve">5) You can really help ZFC in this side project by subscribing to the Zero Friction Cycling youtube channel, liking, sharing, engaging etc on the video's. ZFC is very small so purchasing a lot of </t>
  </si>
  <si>
    <t xml:space="preserve">pumps does use up a lot of spare ZFC bucks from core business as we don’t generate a lot of spare bucks. The more help we get, the more pumps and more quickly I can build the league table! </t>
  </si>
  <si>
    <t xml:space="preserve">Reference - Inflation time - 28c tire, 0 to 120psi. </t>
  </si>
  <si>
    <t>2mins 26 secs</t>
  </si>
  <si>
    <t>2 mins 55 secs (tested after 53 cycles)</t>
  </si>
  <si>
    <t>N/A- Tested after had done 44 test cycles, struggled at higher pressure, suspect seal leaking, took over 4 mins</t>
  </si>
  <si>
    <t>Not tested - I introduced this metric after M-O had completed over 160 test cycles, it would be an inaccurate result</t>
  </si>
  <si>
    <t xml:space="preserve">2 mins 45 secs. Unreal for a 90 gram unit. </t>
  </si>
  <si>
    <t>2 mins 52 secs</t>
  </si>
  <si>
    <t>N/A - 72 psi max</t>
  </si>
  <si>
    <t>Not tested - Fumpa dead before I introduced this metric</t>
  </si>
  <si>
    <t>Not tested - unit dead by time introduced metric</t>
  </si>
  <si>
    <t xml:space="preserve">Not tested - I am confident it would not have made it past 100 on a full battery. </t>
  </si>
  <si>
    <t xml:space="preserve">Initial impressions are overall very good. It is a little bit larger than similar weight units such as Muc-Off Airmach pro and Cycplus AS2 Pro. It's round one inflation speed is competitive, but its endurance for a pump this size and weight is a little lacking - however it is MUCH cheaper, and not giving up too much, it should be an unlucky puncture situation where its lower endurance vs more premium units will catch you out. In most cases it will be needed, its performance for speed and endurance is fine. It has a pleasingly good display, similar to the premium Viair recon - Big clear and bright colour display and nicely tactile buttons, again very impressive at this price point. Unless we get a nasty surprise with longevity - the first impressions on this pump - For $76.55 aud - So far it is a great performance to $ ratio, MUCH more useable than the similarly priced Flextail Tiny which gives up a huge amount in performance to this pump, has no gauge and pressure setting etc. This is the most competitive and compelling budget pump option found so far. The Coospo X1 has just arrived as well and will get first testing benchmarks, scores and initial comments up soon. </t>
  </si>
  <si>
    <t>60-79</t>
  </si>
  <si>
    <t>40-59</t>
  </si>
  <si>
    <t>20-39</t>
  </si>
  <si>
    <t>Coospo AP-B1</t>
  </si>
  <si>
    <t>Time to inflate - 0psi to 120psi (mins)</t>
  </si>
  <si>
    <t>Not yet</t>
  </si>
  <si>
    <t>Not easy</t>
  </si>
  <si>
    <t>Not easy - soldered</t>
  </si>
  <si>
    <t xml:space="preserve">Silca advise replacement parts / service will be forthcoming, so will update here when it is, along with how this will work - ie does user purchase and expected to replace (dicey) or send back to silca, or take to silca authorised LBS service agent. Cost? etc all to find out in the hopefully near future. No other brand i am aware of is really committing to the above, Fumpa make noises about service and repairability of their pumps, but the reality to date is that his has not been possible. </t>
  </si>
  <si>
    <t xml:space="preserve">Easy - XT30 plug. </t>
  </si>
  <si>
    <t>Not directly, however you can easily source a same spec battery from RC or drone stores.</t>
  </si>
  <si>
    <t xml:space="preserve">Fumpa make indications their pumps are serviceable and repairable, but the reality to date is this has not been the case. I have previously had a larger personal fumpa give up the ghost (capicitance issue apparently), and this was replaced under warranty vs repaired. When i contacted fumpa re replacement seal for this unit, they advised they do try to offer service repair, however currently to busy to do so. This is very hit and miss. Are they too busy 10% of the year, or 99% of the year etc. I think you either need to have it 100% an actual in existence product support, or not, or one could form a belief it is a marketing ploy only - prospective buyers will beleive the units are serviceable and repairable, but then find out this is not the case when needed. Please Fumpa commit one way or the other on this vs potential compromise of integrity for marketing. </t>
  </si>
  <si>
    <t>No indications of any service / repair for any cycplus pumps at this time</t>
  </si>
  <si>
    <t>No indications of any service / repair for any Flextail pumps at this time</t>
  </si>
  <si>
    <r>
      <rPr>
        <b/>
        <sz val="12"/>
        <color theme="1"/>
        <rFont val="Aptos Narrow"/>
        <family val="2"/>
        <scheme val="minor"/>
      </rPr>
      <t xml:space="preserve">% of Theoretical Max Output </t>
    </r>
    <r>
      <rPr>
        <i/>
        <sz val="12"/>
        <color rgb="FF0070C0"/>
        <rFont val="Aptos Narrow"/>
        <family val="2"/>
        <scheme val="minor"/>
      </rPr>
      <t>(Difference will be RPM drop under load + seal leak efficiency)</t>
    </r>
  </si>
  <si>
    <r>
      <t>Estimated average Loaded RPM</t>
    </r>
    <r>
      <rPr>
        <i/>
        <sz val="12"/>
        <color rgb="FF0070C0"/>
        <rFont val="Aptos Narrow"/>
        <family val="2"/>
        <scheme val="minor"/>
      </rPr>
      <t xml:space="preserve"> (No load RPM X 0.75 - estimate)</t>
    </r>
  </si>
  <si>
    <t>Repairability / Serviceability rating - 5 = fully &amp; easily, 0 = currently not at all</t>
  </si>
  <si>
    <t>minus 23%</t>
  </si>
  <si>
    <t>Subjective rating - ability to replace floor pump</t>
  </si>
  <si>
    <t>High. Fastest inflation rate so far, and accurate gauge + pressure setting . * pending lifespan testing</t>
  </si>
  <si>
    <t>Extremely high. Good inflation rate, accurate gauge and pressure setting, and thus far a big margin in pump and seal lifespan.</t>
  </si>
  <si>
    <t xml:space="preserve">Medium - whilst its performance for its size and weight is amazing, it is still a very small unit  that is working very hard. How long the seal can stand up to the use cycles of replacing floor pump will be a concern. </t>
  </si>
  <si>
    <t>Low - no pressure gauge and seal wear rate relatively high, with spares not yet available and wont be that easily replaceable when they are.</t>
  </si>
  <si>
    <t>Extremely Low - no pressure gauge and seal wear rate extremely high, relatively slow inflation rate, 50 second time out, no hose, and temperature issues for any extended use</t>
  </si>
  <si>
    <t xml:space="preserve">Low - no pressure gauge and seal wear rate relatively high, no spares. Inflation rate slow, no hose, and temperature issues for extended use. </t>
  </si>
  <si>
    <t xml:space="preserve">Extremely Low - no pressure gauge and extremely slow inflation rate especially at any remotely higher pressures. Long working time to inflate to any useful pressure results in temperature issues and endurance issues. </t>
  </si>
  <si>
    <t>Extremely low - the one from Ali X died early from seal failure. Aside from no gauge, slow inflation rate, temperature issues from extended use - it would not last long using for floor pump duty</t>
  </si>
  <si>
    <t>4.8 x 7.23 x 3.0</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</si>
  <si>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No              Waterproof pouch - </t>
    </r>
    <r>
      <rPr>
        <b/>
        <sz val="11"/>
        <color theme="1"/>
        <rFont val="Aptos Narrow"/>
        <family val="2"/>
        <scheme val="minor"/>
      </rPr>
      <t>NO</t>
    </r>
  </si>
  <si>
    <t>Yes</t>
  </si>
  <si>
    <t>no</t>
  </si>
  <si>
    <t>2 MINS 24 SECS</t>
  </si>
  <si>
    <t>Coospo X1</t>
  </si>
  <si>
    <t xml:space="preserve">Coospo X1 </t>
  </si>
  <si>
    <t>4.5 mins</t>
  </si>
  <si>
    <t>minus 13.7%</t>
  </si>
  <si>
    <t>Minus 5.0%</t>
  </si>
  <si>
    <t>minus 4.9%</t>
  </si>
  <si>
    <t>Plus 3.5%</t>
  </si>
  <si>
    <t>Medium - Similar performance to Airmach pro - but concerns on Cycplus Overal lifespans</t>
  </si>
  <si>
    <t>Conrod Bearing</t>
  </si>
  <si>
    <t>not tested</t>
  </si>
  <si>
    <t>minus 35%</t>
  </si>
  <si>
    <t>unable to inflate to 70 psi on a full battery - stopped at 130 cycles</t>
  </si>
  <si>
    <t>Seal fail at  99 cycles</t>
  </si>
  <si>
    <t xml:space="preserve">No </t>
  </si>
  <si>
    <t>As far as I know at this time there are no parts available for Cycplus pumps</t>
  </si>
  <si>
    <t xml:space="preserve">Average lifespan </t>
  </si>
  <si>
    <t>Plus 4.9%</t>
  </si>
  <si>
    <t>minus 3.3%</t>
  </si>
  <si>
    <t>75 cycles</t>
  </si>
  <si>
    <t>not tested - estimated 15%</t>
  </si>
  <si>
    <t>125 cycles</t>
  </si>
  <si>
    <t>Flextail Tiny 200</t>
  </si>
  <si>
    <t>5.25x6.73x3</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</si>
  <si>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NO              Waterproof pouch - </t>
    </r>
    <r>
      <rPr>
        <b/>
        <sz val="11"/>
        <color theme="1"/>
        <rFont val="Aptos Narrow"/>
        <family val="2"/>
        <scheme val="minor"/>
      </rPr>
      <t>NO</t>
    </r>
    <r>
      <rPr>
        <sz val="11"/>
        <color theme="1"/>
        <rFont val="Aptos Narrow"/>
        <family val="2"/>
        <scheme val="minor"/>
      </rPr>
      <t xml:space="preserve"> - claims IPX4 waterproof as is</t>
    </r>
  </si>
  <si>
    <t>57psi</t>
  </si>
  <si>
    <t>3 mins 16 secs</t>
  </si>
  <si>
    <r>
      <rPr>
        <b/>
        <u/>
        <sz val="12"/>
        <color rgb="FF00B050"/>
        <rFont val="Aptos Narrow"/>
        <family val="2"/>
        <scheme val="minor"/>
      </rPr>
      <t>Total Score Factoring Life Spa</t>
    </r>
    <r>
      <rPr>
        <b/>
        <sz val="12"/>
        <color rgb="FF00B050"/>
        <rFont val="Aptos Narrow"/>
        <family val="2"/>
        <scheme val="minor"/>
      </rPr>
      <t>n                                                   (Original Score Multiplied by Total test cycles divided by 100)</t>
    </r>
    <r>
      <rPr>
        <i/>
        <sz val="12"/>
        <color theme="0"/>
        <rFont val="Aptos Narrow"/>
        <family val="2"/>
        <scheme val="minor"/>
      </rPr>
      <t xml:space="preserve">                                                    (If lasted 100 cycles, x 1.0. If it lasted 30 cycles, score would by x 0.3. If lasted 150 cycles, score would be x 1.5 etc)</t>
    </r>
  </si>
  <si>
    <t>minus 9.8%</t>
  </si>
  <si>
    <t>Minus 5%</t>
  </si>
  <si>
    <t>plus 3.7%</t>
  </si>
  <si>
    <t xml:space="preserve">n/a </t>
  </si>
  <si>
    <t>minus 14.7%</t>
  </si>
  <si>
    <t>minus 10%</t>
  </si>
  <si>
    <t>Prestacycle GO</t>
  </si>
  <si>
    <t>7.76x4.95x3.00</t>
  </si>
  <si>
    <t>7wh</t>
  </si>
  <si>
    <r>
      <t xml:space="preserve">Hose - NO        Sch+Prest - NO        Ball infl - </t>
    </r>
    <r>
      <rPr>
        <b/>
        <sz val="11"/>
        <color theme="1"/>
        <rFont val="Aptos Narrow"/>
        <family val="2"/>
        <scheme val="minor"/>
      </rPr>
      <t>YES</t>
    </r>
    <r>
      <rPr>
        <sz val="11"/>
        <color theme="1"/>
        <rFont val="Aptos Narrow"/>
        <family val="2"/>
        <scheme val="minor"/>
      </rPr>
      <t xml:space="preserve">        Silicone Cover -</t>
    </r>
    <r>
      <rPr>
        <b/>
        <sz val="11"/>
        <color theme="1"/>
        <rFont val="Aptos Narrow"/>
        <family val="2"/>
        <scheme val="minor"/>
      </rPr>
      <t xml:space="preserve"> NO  </t>
    </r>
    <r>
      <rPr>
        <sz val="11"/>
        <color theme="1"/>
        <rFont val="Aptos Narrow"/>
        <family val="2"/>
        <scheme val="minor"/>
      </rPr>
      <t xml:space="preserve">            Waterproof pouch - </t>
    </r>
    <r>
      <rPr>
        <b/>
        <sz val="11"/>
        <color theme="1"/>
        <rFont val="Aptos Narrow"/>
        <family val="2"/>
        <scheme val="minor"/>
      </rPr>
      <t>YES</t>
    </r>
  </si>
  <si>
    <t>+/- 2 psi</t>
  </si>
  <si>
    <t>7 mins</t>
  </si>
  <si>
    <t>4 mins 30 secs</t>
  </si>
  <si>
    <t>4.6 or 6.2?! Keeps changing.</t>
  </si>
  <si>
    <t>Prestacycle Go</t>
  </si>
  <si>
    <t xml:space="preserve">Alright here is for many the real fun section. Whilst the above is great to reference for a pumps outright performance (speed, endurance etc vs weight and cost) the below section is where we find out how the pump lasts long term. Users are likely to fall into two broad categories - those whom will only use for puncture repair, in which case performance degradation over time and total lifespan is unlikely to ever be an issue. However, many look to use their mini pump as both a pressure gauge and top up before rides before popping into jersey pocket  - essentially replacing a floor pump &amp; flat repair on rides. In this use case performance degradation and lifespan is extremely important. **NOTE - with performance degradation factor in the pumps initial speed. A pump that is already on the slower side, and then if it also has a high performance degradation after just 25 to 50 cycles - this will be a painfully slow pump to use in no time. Conversely, pumps with high performance and low degradation + long overall lifespan before failure = best options for replacing floor pump. Remember overall a reasonable amount of resources goes into making an electric mini pump from motor and battery and electronics. Most floor pumpls have a long serviceable lifespan, we don't want poor lifespan mini pumps flooding landfill by taking on a use case they are simply incapable of realistically filling. It is a waste of your money, packaging and shipping emmissions as well as resources to make and then just dispose. If a cheaper, lower performance, higher degradation pump is all you need as you will only need to use it once a year to fix a flat - no problems. But using frequently to top up pre ride - you want something that will still perform that duty for hopefully many years. Overall i would recommend considering the next size class up (pumps in the 250g ish range for replacing a floor pump to keep in workshop, they SHOULD in general last longer, but they will for most not be feasible for ride carry - so if looking for double duty with the smallest category mini pump, please choose from only the lowest degradation and longest lasting pumps. </t>
  </si>
  <si>
    <t>Average</t>
  </si>
  <si>
    <t>NO ONE SHOULD BUY THIS PUMP, EVER. It is a massive rip off job by prestacycle. In my opinion.</t>
  </si>
  <si>
    <t>minus 7%</t>
  </si>
  <si>
    <t>minus 6.1%</t>
  </si>
  <si>
    <t xml:space="preserve"> End of life - Total co2 cannisters</t>
  </si>
  <si>
    <t xml:space="preserve">This pump I believe is aimed to be the successor to the AP-B1. Mfg claims a little higher performance - but overall they are similar, and testing performance thus far is similar - however it is in a decently smaller package vs the AP-B1 - so slightly more performance in a smaller package - that is an upgrade over the earlier model. At time of this note i am only 28 test cycles in - but so far for the price this is going very well indeed. It is a bit smoother, quieter and less buzzy than a number of higher priced options, and whilst it is a bit down on outright performance and endurance vs top premium options tested, for its price it is an overall excellent level of performance and endurance. Only the worst potential cases of tubeless repair would this unit run out of puff where some of the premium pumps would have a little bit more to give to keep trying - but you are going to be spending circa double  / double+ on those pumps. Of course outright longevity is going to be very interesting for these cheaper pumps but the AP-B1 is getting along in testing now and so far still doing well, so i have good hopes for the X-1, and at the moment, all going well longer term re performance degradation / lifespan - it would get a very high recommendation. There is nothing fancy re the display or premium feel or buttons - but also there is nothing wrong with the level of quality either. It doesn't scream premium, but it also doesn't come across cheap and tacky (like the outrageously priced for its quality Prestacycle Prestaflator GO). Everything is simply "good", and for about $80 - that is in fact, great. </t>
  </si>
  <si>
    <t>Weight (g)</t>
  </si>
  <si>
    <t>Dimensions (mm)</t>
  </si>
  <si>
    <t>Category</t>
  </si>
  <si>
    <t>Time to 25 psi</t>
  </si>
  <si>
    <t>Inflations of a 29 x 2.6" tyre</t>
  </si>
  <si>
    <t>Time to 80 psi</t>
  </si>
  <si>
    <t>Inflations of 700 x 28 mm tyre</t>
  </si>
  <si>
    <t>Actual pressure at device 25 psi / 80 psi</t>
  </si>
  <si>
    <t>Decible at 20 psi</t>
  </si>
  <si>
    <t>Actual max pressure</t>
  </si>
  <si>
    <t>Charge time</t>
  </si>
  <si>
    <t>Trek Air Rush Mini</t>
  </si>
  <si>
    <t>80x59x36</t>
  </si>
  <si>
    <t>Mini</t>
  </si>
  <si>
    <t>US$100 / £80 / AU$140</t>
  </si>
  <si>
    <t>1 min 42 seconds</t>
  </si>
  <si>
    <t>1 min 1 seconds</t>
  </si>
  <si>
    <t>24.3 / 80.2</t>
  </si>
  <si>
    <t>50 mins</t>
  </si>
  <si>
    <t>Viair Recon Mini</t>
  </si>
  <si>
    <t>73x65x34</t>
  </si>
  <si>
    <t>US$130 / AU$199</t>
  </si>
  <si>
    <t>1 min 33 seconds</t>
  </si>
  <si>
    <t>53 seconds</t>
  </si>
  <si>
    <t>24.8 / 79.5</t>
  </si>
  <si>
    <t>126 mins</t>
  </si>
  <si>
    <t>65x48x28</t>
  </si>
  <si>
    <t>US$119 / £89 / AU$200</t>
  </si>
  <si>
    <t>1 min 22 seconds</t>
  </si>
  <si>
    <t>24 / 79.0</t>
  </si>
  <si>
    <t>18 mins</t>
  </si>
  <si>
    <t>Topump TB2 Pro</t>
  </si>
  <si>
    <t>77x53x32</t>
  </si>
  <si>
    <t>US$35 / AU$55</t>
  </si>
  <si>
    <t>1 min 20 seconds</t>
  </si>
  <si>
    <t>49 seconds</t>
  </si>
  <si>
    <t>24.7 / 80.2</t>
  </si>
  <si>
    <t>20 mins</t>
  </si>
  <si>
    <t>PrestaCycle Prestaflator Go</t>
  </si>
  <si>
    <t>99x50x31</t>
  </si>
  <si>
    <t>US$130 / US$190</t>
  </si>
  <si>
    <t>1 min 56 seconds</t>
  </si>
  <si>
    <t>1 min 05 seconds</t>
  </si>
  <si>
    <t>27.1 / 82.7</t>
  </si>
  <si>
    <t>110 mins</t>
  </si>
  <si>
    <t>Cycplus AS2 Pro (2025)</t>
  </si>
  <si>
    <t>71x49x28</t>
  </si>
  <si>
    <t>US$109 / £82 / AU$185</t>
  </si>
  <si>
    <t>1 min 17 seconds</t>
  </si>
  <si>
    <t>50 seconds</t>
  </si>
  <si>
    <t>24.4 / 79</t>
  </si>
  <si>
    <t>3"</t>
  </si>
  <si>
    <t>124 mins</t>
  </si>
  <si>
    <t>Muc-Off Airmach Electric Pro</t>
  </si>
  <si>
    <t>65x68x28</t>
  </si>
  <si>
    <t>US$155 / £100 / AU$190</t>
  </si>
  <si>
    <t>1 min 15 seconds</t>
  </si>
  <si>
    <t>23.8 / 79.2</t>
  </si>
  <si>
    <t>28 mins</t>
  </si>
  <si>
    <t>67x48x30</t>
  </si>
  <si>
    <t>US$129 / £129 / AU$210</t>
  </si>
  <si>
    <t>1 min 45 seconds</t>
  </si>
  <si>
    <t>1 min (to 74 psi)</t>
  </si>
  <si>
    <t>No gauge</t>
  </si>
  <si>
    <t>73.8 (claimed 72-psi cut-off)</t>
  </si>
  <si>
    <t>23 mins</t>
  </si>
  <si>
    <t>RockBros AS1 Pro Mini</t>
  </si>
  <si>
    <t>65x64x28</t>
  </si>
  <si>
    <t>US$120 / AU$160</t>
  </si>
  <si>
    <t>46 seconds</t>
  </si>
  <si>
    <t>24.3 / 79.4</t>
  </si>
  <si>
    <t>30 mins</t>
  </si>
  <si>
    <t>Flextail Tiny Bike Pump Pro</t>
  </si>
  <si>
    <t>US$83 / £64 / AU$142</t>
  </si>
  <si>
    <t>24.3 / 79.1</t>
  </si>
  <si>
    <t>Fumpa Mini+</t>
  </si>
  <si>
    <t>70x72x36</t>
  </si>
  <si>
    <t>Small</t>
  </si>
  <si>
    <t>US$119 / AU$199</t>
  </si>
  <si>
    <t>1 min 3 seconds</t>
  </si>
  <si>
    <t>35 seconds</t>
  </si>
  <si>
    <t>25.2 / 80.6</t>
  </si>
  <si>
    <t>Silca Elettrico Ultimate</t>
  </si>
  <si>
    <t>80x59x35</t>
  </si>
  <si>
    <t>US$159 / £159 / AU$250</t>
  </si>
  <si>
    <t>41 seconds</t>
  </si>
  <si>
    <t>28 seconds</t>
  </si>
  <si>
    <t>24.8 / 81</t>
  </si>
  <si>
    <t>98 mins</t>
  </si>
  <si>
    <t>Topeak E-Booster Digital</t>
  </si>
  <si>
    <t>86x56x36</t>
  </si>
  <si>
    <t>US$140 / AU$210</t>
  </si>
  <si>
    <t>1 min 55 seconds</t>
  </si>
  <si>
    <t>1 min 07 seconds</t>
  </si>
  <si>
    <t>25.8 / 80.2</t>
  </si>
  <si>
    <t>38 mins</t>
  </si>
  <si>
    <t>Flextail Tiny Bike Pump</t>
  </si>
  <si>
    <t>70x41x28</t>
  </si>
  <si>
    <t>Discontinued</t>
  </si>
  <si>
    <t>2 min 01 seconds</t>
  </si>
  <si>
    <t>1 min 35 seconds</t>
  </si>
  <si>
    <t>32 mins</t>
  </si>
  <si>
    <t>Cycplus AS2 Pro Max (2025)</t>
  </si>
  <si>
    <t>81x59x32</t>
  </si>
  <si>
    <t>US$129 / £96 / AU$190</t>
  </si>
  <si>
    <t>38 seconds</t>
  </si>
  <si>
    <t>25.1 / 81</t>
  </si>
  <si>
    <t>102 mins</t>
  </si>
  <si>
    <t>MagicShine Airro Mini</t>
  </si>
  <si>
    <t>77x57x31</t>
  </si>
  <si>
    <t>US$90 / AU$155</t>
  </si>
  <si>
    <t>1 min 21 seconds</t>
  </si>
  <si>
    <t>25.1 / 79.6</t>
  </si>
  <si>
    <t>21 mins</t>
  </si>
  <si>
    <t>Fumpa OG</t>
  </si>
  <si>
    <t>88x88x45</t>
  </si>
  <si>
    <t>Medium</t>
  </si>
  <si>
    <t>US$149 / AU$249</t>
  </si>
  <si>
    <t>39 seconds</t>
  </si>
  <si>
    <t>24 seconds</t>
  </si>
  <si>
    <t>26.2 / 78.8</t>
  </si>
  <si>
    <t>65 mins</t>
  </si>
  <si>
    <t>Fumpa Black</t>
  </si>
  <si>
    <t>US$199 / AU$299</t>
  </si>
  <si>
    <t>24.9 / 77</t>
  </si>
  <si>
    <t>80 mins</t>
  </si>
  <si>
    <t>RockBros Mini</t>
  </si>
  <si>
    <t>107x80x38</t>
  </si>
  <si>
    <t>US$68 / AU$120</t>
  </si>
  <si>
    <t>2 min 33 seconds</t>
  </si>
  <si>
    <t>1 min 23 seconds</t>
  </si>
  <si>
    <t>25.5 / 81</t>
  </si>
  <si>
    <t>150 mins</t>
  </si>
  <si>
    <t>Product</t>
  </si>
  <si>
    <t>ZFC TEST TANK INFLATIONS</t>
  </si>
  <si>
    <t>59 seconds</t>
  </si>
  <si>
    <t>61 seconds</t>
  </si>
  <si>
    <t>Close match</t>
  </si>
  <si>
    <t xml:space="preserve">Still pretty close match. 2 secs slower  vs viair recon where you had same time. 0.5 inflations lower in my testing which kinda matches the slightly longer working time per inflation. </t>
  </si>
  <si>
    <t>77 secs</t>
  </si>
  <si>
    <t xml:space="preserve">Again a close match I think. Viair is 11.3% longer time on my test, the AS2 Ultra 17% longer, and the Prestacycle 18.5% longer - so similar ballpark longer to the AS2 Ultra. Close match for total inflations. </t>
  </si>
  <si>
    <t xml:space="preserve">I think I would still rate this close match considering I am very likely testing older generation vs your 2025 model. 10% longer inflation time, basically 0.8 less total inflations. </t>
  </si>
  <si>
    <t xml:space="preserve">Overall remaining inline with all of above - 14% longer inflation time, only slightly less total inflations. </t>
  </si>
  <si>
    <t>ZFC TEST TANK TIME (to 70 PSI)</t>
  </si>
  <si>
    <t xml:space="preserve">Test comparison note - EC test is on a 28c tire to 80 PSI. ZFC test is on a Rockbro's 1.2L tubeless inflator tank to 70psi. Time to 70psi on this tank was within seconds to my own bikes 28c tire to 70psi, but note that total inflation on a 28c tire will vary for users based on internal rim width, tire model variation, and potentially even variations of that same model. Also any initial potential leak at flat, different valve flow rates etc etc. Overall the ZFC test tank to 70psi looks to be an average of 10 to 15% LONGER inflation time vs EC's 28c test tire to 80psi, and so total inflation rounds typically also a little lower. All up my test tank is higher air volume, as it is typically taking a little longer to reach 10psi lower. </t>
  </si>
  <si>
    <t xml:space="preserve">This one is a little further out. If it could have attained 80psi it looks like it might have been a bit longer time than my test. Also total inflations out by a little more. </t>
  </si>
  <si>
    <t xml:space="preserve">4% longer inflation time, but 0.7 MORE inflations bucking the trend. You had concerns of leaking seal at higher pressure - perhaps this showed up less in my 70psi vs your 80psi? On your unit sent across - that was similar - 52 secs on my test, bit lower total inflations at 4.97. Overall however like most others - fairly good consistency of comparison. I can see reason for EC disappointment with the Airro mostly just that it didnt beat say AS2 Pro or Air Mach pro in your testing (speed &amp; total inflations), but its circa 20 grams heavier?  However i would be interested in if you recorded round 3, round 4 inflation speed - for me this is where the airro really shined vs those pumps in my testing. Whilst it is faster in my testing to 70psi in the test tank, and first unit has more total inflations - the main winning aspect for me is that it holds that pace for the 2nd, 3rd and 4th inflations, where the AS2 Pro and Air Mach pro slow significantly in comparison - Ie - Round 3 inflation time - AS2 Pro - 62 secs, Air Mach pro 64 secs, Airro still just 52 secs. The second unit you sent across was similar - so despite 0.5 less total inflations, the inflation time for rounds one through 4 hold between 51 and 56 secs, and so hold strong much better than any other unit tested to date.  For me this holding strong across the multiple rounds has justified the 20 grams heavier weight, and also factoring in its cheaper price point.  I was going to conclude that likely the main difference is my larger volume, lower pressure test vs yours producing a more favourable result for the airro in my testing vs yours, but then its results overall do not make alignment sense for the 2.6inch tire 25psi test. Its lacking results there i don't yet understand. </t>
  </si>
  <si>
    <t>minus 10.5%</t>
  </si>
  <si>
    <t>minus 3.7%</t>
  </si>
  <si>
    <t xml:space="preserve">Original </t>
  </si>
  <si>
    <t>output</t>
  </si>
  <si>
    <t>Asmax T30 (ordered)</t>
  </si>
  <si>
    <t>Nitecore EPB10 (ordered  - Nitecore official au)</t>
  </si>
  <si>
    <t>minus 18.9%</t>
  </si>
  <si>
    <t>Cycplus Ultra</t>
  </si>
  <si>
    <t>Total Infl.</t>
  </si>
  <si>
    <t>minus 15.8%</t>
  </si>
  <si>
    <r>
      <t>Cyclplus A</t>
    </r>
    <r>
      <rPr>
        <b/>
        <sz val="11"/>
        <color theme="1"/>
        <rFont val="Aptos Narrow"/>
        <family val="2"/>
        <scheme val="minor"/>
      </rPr>
      <t>S2 - Ali X</t>
    </r>
  </si>
  <si>
    <t>Performance Degradation %</t>
  </si>
  <si>
    <t>Total inflations - 28c tire to 70psi</t>
  </si>
  <si>
    <t>25 Cycles</t>
  </si>
  <si>
    <t>175 cycles</t>
  </si>
  <si>
    <t>minus 7.9%</t>
  </si>
  <si>
    <t>200 cycles</t>
  </si>
  <si>
    <t xml:space="preserve">Total 28c tires filled </t>
  </si>
  <si>
    <t>Cycplus AS2 Pro (2024)</t>
  </si>
  <si>
    <t>Total Grams of Air pumped from one charge</t>
  </si>
  <si>
    <t>Efficiency Part 1 - Total 28c Tire Inflations</t>
  </si>
  <si>
    <r>
      <t>Efficiency Pt 2 - Rating all pumps performance vs weight as if they weighed 150grams</t>
    </r>
    <r>
      <rPr>
        <b/>
        <i/>
        <sz val="14"/>
        <color rgb="FF0070C0"/>
        <rFont val="Aptos Narrow"/>
        <family val="2"/>
        <scheme val="minor"/>
      </rPr>
      <t xml:space="preserve"> (Total inflations divided by pump actual weight, then multiplied x 150grams)</t>
    </r>
  </si>
  <si>
    <t>Efficienct - Total inflations if 150g</t>
  </si>
  <si>
    <t>minus 10.6%</t>
  </si>
  <si>
    <t>Total Test cycles until DEATH</t>
  </si>
  <si>
    <t xml:space="preserve">Competitive weight and size. It delivers outstanding inflation rate, endurance, and includes accurate gauge and pressure setting (and gauge remembers last setting).  It is a high price point however it literally wants for nothing in this class category. Other reviewers have raised concerns on softness / longevity of nozzle insert, however a spare is included, as well as a spare-o-ring seal for hose. Just note this does not have an integrated nozzle like the cycplus AS2 Pro, you will need to pack either the hose or the nozzle to use, and the Nozzle adds notable height which may add some extra challenge if pack space is really tight, and same caution for all if using direct press on nozzle (except for the Viair recon) re temperature for TPU tube valves. This is currently by far the longest lasting pump tested, going to 192 cycles before the seal finally gave out. I do not think it is necessarily the seal that is behind its much greater than other pumps longevity, but a clever piston head that allows air pressure from pumping to push seal against cyclinder wall - this is the first such seen (until the Cycplus AS2 Pro taken apart, similar approach but not same). Mechanically all still seemed good after 192 cycles with the exception that maybe the bearing would be giving out sometime ish soon, it is feeling a bit dry, and not silky smooth - for a bearing working so hard and being very small, the time from not perfect to cascading damage to failure can be small - as seen with the cycplus AS2 pro. Digital display and pressure setting buttons are facing the user which is VASTLY better than pumps whose display and buttons are on opposite side of pump which makes their use difficult and chances of accidentally turning off, changing pressure setting or display units high. </t>
  </si>
  <si>
    <t xml:space="preserve">Competitive weight &amp; size especially factoring it has gauge and pressure setting which at 117 grams is currently the smallest and lightest unit to do so.  Includes hoped for accessories. Premium price point in this class however it delivers extremely well in all categories - inflation speed, endurance, has accurate gauge and pressure setting, remembers last setting etc. It is slightly behind only the Muc-Off Airmach in outright performance, however it is also slightly smaller and lighter. Overall lifespan was very disappointing however with the conrod bearing failing on 67th test. It is hard to say what % chance such things have with these pumps at this time, but all up after 4 cycplus pumps tested, the overall average lifespans have been disappointing vs some other premium competition. The Airmach pro went 192 cycles and at time of writing the Viair Recon has just passed 200, still with outstanding performance. Mostly it looks like seals WILL give out on cycplus pumps within 100 full runs, and there is currently no indications around service and repair. Cycplus also mfg Silca's pump and that one also had seal failure by 100 cycles.  Cycplus are overall clearly high quality and avoid cheap budget AS2, their higher level models are high performance. For Flat repair duty only they will be great. For those looking to replace floor pump - seal wear with its accompanying performance degradation and seemingly circa 100 cycles lifespan at the high range, and at this time no ability to service / repair - i would not recommend this use case.  LASTLY - gauge and buttons are on opposite side to nozzle. Most using a mini pump will have valve at top of tire and pressing unit upwards towards tire. This has gauge facing away from you and high chance of accidentally pressing buttons which can either turn off, or changer pressure setting or pressure display units type. In short display and buttons on opposite side to nozzle is quite a practicality pain in the butt to use. Other pumps show that having display and buttons on a practical side of pump is easily possible, and makes them MUCH more practical in use. </t>
  </si>
  <si>
    <t xml:space="preserve">This is the most disappointing product so far, by far. It is quite large and heavy, and then also needs a high profile nozzle (mind you the nozzle is nice, the only nice part!). It packs a big battery to get some performance and endurance, and it needs it as it is very inefficient - it takes double + the battery size to get similar endurance to other premium pumps that have half the battery size and are smaller and lighter, and it is well behind them in inflation speed. From the start there seemed to be high amount of seal leakage as a notable amount of air is being pushed back out the usb-c port vs out the nozzle (it should be breathing in through the usb-c port!). The amount of seal leak from new was higher than other pumps after hundred+ test cycles. It also looked and felt cheap out of the box, more like something you would buy from Temu or Ali xpress for not much money vs something costing $189aud putting it well into premium category. It is subjective of course but in my opinion this simply looked and felt cheap and tacky vs premium, nothing like ACTUAL premium quality look and feel of other premium priced pumps in to date. It also ran MUCH rougher than other pumps - it just feels and sounds rough vs smooth.  (it actually looks EXACTLY like the $59 Cyclami pump on amazon). Then, after its very disappointing overall performance for a pump of this size, weight and price (as well as seal leak and rough running) the con-rod bearing failed after only 8 use cycles. I don't think it running so rough helped bearing life, but also i wonder if it uses a much cheaper bearing vs ACTUAL premium pumps. At the moment my OPINION is this is a $59 cyclami re badged as prestacycle and slapping a $130 price premium on it (but you do get a nozzle upgrade, thats it.....no nozzle is remotely worth 130 bucks, and its not worth much to you if the accompanying pump is shite / dead. Deadshite). There are a number of confusing things also around this pump - 1) Bikeradar and Bike Rumour both need a credibility check for awarding this hunk o junk a) best in test for Bike Rumour and b) highly recommends for Bike Radar with a 9/10 rating. I cannot begin to explain what they are doing with such rankings / ratings - both are frankly bonkers to do so. 2) I do not understand Prestacycle that seemingly make some really genuine quality products but also throw crap like this into their product line up sullying their business name and reputation. Ie anyone who buys their torque wrench will be happy and think Prestacycle a grand company. Anyone who buys this will be very disappointed and likely not purchase from Prestacycle again due to loss of trust in the brand. Why do it? Why risk it? For the price segment they have put themselves in for this product - supply your customers a quality product, not a rip off hunk of junk (in my opinion). All up, AVOID this product at all costs, it is expensive landfill being mfg and shipped around the world (again, in my opinion). </t>
  </si>
  <si>
    <t xml:space="preserve">When this first launched it was an excellent product for its size and weight, giving ACTUAL performance and endurance where other pumps around this very smallest and lightest weight on the market were really anaemic in both inflation speed and endurance (Fumpa Nano, Cycplus AS2 etc). However despite its genuinely lovely housing, and genuinely premium look and feel, it is VERY expensive. Since launch we also have a little bit more of an awkward situation with the Cycplus AS2 Ultra release which is 20grams lighter, slightly smaller, very similar performance, AND has pressure gauge and pressure settings. On tear down we see that internally they are almost identical (the Silca Micro does have in my opinion a superior piston and this likely helped it achieve nearly 30% longer seal life) - and that the weight difference between them is silca's more premium and stronger housing (if that matters to you), but in lieu of pressure gauge and setting, AND more $$. For its actual main recommended use case - which i would only recommend for road use to inflate a tube - then the lack of gauge and pressure setting honestly it is no big deal - it has auto shut off at 72psi. You should not be using this pump to top up before rides etc anyway, it is not made to replace a floor pump. I personally do not recommend this nor As2 Ultra for offroad as they are very small and so may lack the endurance to battle a longer harder repair to seal up a hole / plug - but, again some may wish to look at this pump due to it easy carry and like the brand &amp; quality. But here the lack of gauge and pressure setting will leave users looking to trust their thumb to re inflate to their desire pressure - again simply not recommended vs an option that exists where you can simply set the pressure you know you want. In light of the AS2 Ultra's existance, for the price of the Silca Micro - i do think they need to do something now to match the competition, it is hard to recommend this over the Ultra when the Ultra delivers ostensibly the same performance, but with additional key desired features, and at a lower price. </t>
  </si>
  <si>
    <t xml:space="preserve">End of life review notes. Until recently I viewed the Fumpa Nano overall as impressively powerful enough for its very small size, but as with all other pumps previously at around this size and weight, it gives up A LOT re outright performance (inflation speed and endurance) vs slightly larger and heavier pumps, and also with the usual thermal managment struggles. This makes it suitable really for butyl tube flat repairs that all go smoothly - Not suitable for TPU, not suitable for any potential valve restrictions with tubeless or a sustained effort to seal a puncture. At $149.99 it is overall pretty pricey for what you get - limited power and endurance due to size, no digital gauge and pressure setting, no auto pressure limit for safety, no hose to use with TPU etc - you are paying for overall good performance for its size, and premium quality brand. However....... 2 major points to consider here - First - the longevity overall was very disappointing - only 31 cycles and we have so much leaking past seal that it can no longer pump to any pressure, and Secondly - with the arrival of the Silca Elettrico Micro and the Cyclplus AS2 Ultra - that has completely re written what is possible in this weight and size category. The AS2 Ultra and Silca Micro  way outperform the Nano in both inflation speed AND endurance, andthe ultra is smaller and lighter overall factoring the integrated nozzle vs the Nano's high profile nozzle, the Ultra is 10 grams lighter, the Ultra comes with a hose, but most of all - the Ultra achieves much higher performance, at a lighter weight AND with  digital gauge and pressure settings. Pre Ultra / Micro- the Nano was the strongest in the lightest category of pump, but post Ultra / Micro - the Nano just does not compete. The Ultra &amp; Micro have a price premium vs the nano  - but honestly it is just well worth spending the extra on the Ultra if your budget can stretch that far, even if you need to save another couple weeks. So at this time it now becomes impossible to recommend the Nano in light of the new benchmark set by the Ultra, all others now really have a full generation of performance gap to make up to get back to being properly competitive. </t>
  </si>
  <si>
    <t xml:space="preserve">Alrighty so at end of life - overall thoughts on AS2 Genuine. Overall for $109.90 aud - and for the size and weight - I would give it a wide berth.  For a lot more money for another 10 grams you can get notably more performance from the Silca Ellectrico. For a decent amount more money you can get VASTLY more performance from Cycplus Ultra, AND save weight, AND have a gauge and pressure setting. For a little bit more money and little bit more size and about 20 grams more weight - you can get a lot more performance, and a gauge and pressure setting - by going for the Cycplus AS2 Pro.  On a budget for less money and only a very small size and weight difference you can get the Coospo X1. The AS2 is simply too low a performance these days to really recommend. It is small, it is light, it is medium price, if all you need / want is to inflate a butyl tube once and not too fast for  flat repair - then it is passable. . This unit came with no ability to attach a hose, making it direct press onto valve, making it risky indeed to use with TPU tubes. It will lack the endurance and performance for any sort of fight with tubeless sealant to seal a hole - it will only be ok if you put dart in, it is now sealed, and no you can inflate - any level of sustained battle to seal up and you may well run out of battery. There is an unsettling amount of difference overall between the AS2 i bought from the genuine Cycplus store on ali express, vs the unit purchased from genuine retailer in Australia. Both do appear to be genuine units, but the differences between there were interesting to say the least, and the one from the Aussie retailer had a much longer service life before seal wear was simply making unit not practical to use as it would take up the entire battery and nearly 4 mins to inflate one 28c tire to 70psi. But that was the state of play at 100 test cycles, whereas the one from ali express had a complete seal failure at just over 30 test cycles. </t>
  </si>
  <si>
    <t xml:space="preserve">Alrighty so at end of life - overall thoughts on AS2.  Overall for $109.90 aud - and for the size and weight - I would give it a wide berth.  For a lot more money for another 10 grams you can get notably more performance from the Silca Ellectrico. For a decent amount more money you can get VASTLY more performance from Cycplus Ultra, AND save weight, AND have a gauge and pressure setting. For a little bit more money and little bit more size and about 20 grams more weight - you can get a lot more performance, and a gauge and pressure setting - by going for the Cycplus AS2 Pro.  On a budget for less money and only a very small size and weight difference you can get the Coospo X1. The AS2 is simply too low a performance these days to really recommend. It is small, it is light, it is medium price, if all you need / want is to inflate a butyl tube once and not too fast for  flat repair - then it is passable. . This unit came with no ability to attach a hose, making it direct press onto valve, making it risky indeed to use with TPU tubes. It will lack the endurance and performance for any sort of fight with tubeless sealant to seal a hole - it will only be ok if you put dart in, it is now sealed, and no you can inflate - any level of sustained battle to seal up and you may well run out of battery. There is an unsettling amount of difference overall between the AS2 i bought from the genuine Cycplus store on ali express, vs the unit purchased from genuine retailer in Australia. Both do appear to be genuine units, but the differences between there were interesting to say the least, and the one from the Aussie retailer had a much longer service life before seal wear was simply making unit not practical to use as it would take up the entire battery and nearly 4 mins to inflate one 28c tire to 70psi. But that was the state of play at 100 test cycles, whereas the one from ali express had a complete seal failure at just over 30 test cycles. </t>
  </si>
  <si>
    <t>In short whilst this lasted a long time - sort of - it is too low a performance to really recommend. It is very slow, it has low endurance, and as the seal wears - the inflation speed and endurance obviously decline until it takes its entire battery life to inflate a road tire to 70psi once. It is cheap sure, but this model was maybe ok 5 years ago, it is left too far behind by many other options today, i would simply leave this one in the past, it will be updated / is probably now already updated by flextai.</t>
  </si>
  <si>
    <t>Whilst ranking below the larger more powerful pumps in this category, honestly for just 90 grams, this pump is simply AMAZING. To date all pumps tested at around the 100gram mark have suffered from a performance comparison drop notably larger in proportion to the weigh drop vs say 120ish gram units. So even when we rate performance output per gram of unit weight, they have been well down. This blows all of that out of the water, with the highest performance per gram by quite a margin at this time. So not only is this 10% lighter than say the fumpa nano and their own AS2 - packs SIGNIFICANTLY higher performance. But it still keeps getting better - somehow they managed to get digital display gauge and pressure settings in as well whilst achieving a lighter weight and higher performance vs say especially what should be high quality competitor in Fumpa Nano. It is quite expensive for its size, but again - it is still cheaper than the Silca Ellectrico  micro, it is 20 grams lighter, similar performance output to the silca, but also packing display and pressure setting the Silca does not. This pump sets a complete new benchmark for the smallest and lightest in this category. For road users, for flat repair only - this pump is very highly recommended. With the performance it packs in such a small light package - it is simply outstanding. I would not recommend this to also cover floor pump duties (ie checking pressure + topping up tires before ride) as overall lifespan has been a little less than hoped. For TPU tubes ensure use hose as its small size also = higher temps in use vs larger pumps with a big nozzle. For offroad use and the higher chances of an extended puncture repair battle getting a hole to seal up / plugs to seal up etc i would recommend a high performing larger pump for its extra endurance and power, there are simply limits to what a 90g pump can do vs what a top performing 130g to 150gram pump can do.  Also like all Cycplus with gauge and buttons at this time -  gauge and buttons are on opposite side to nozzle. Most using a mini pump will have valve at top of tire and pressing unit upwards towards tire. This has gauge facing away from you and high chance of accidentally pressing buttons which can either turn off, or changer pressure setting or pressure display units type. In short display and buttons on opposite side to nozzle is quite a practicality pain in the butt to use. Other pumps show that having display and buttons on a practical side of pump is easily possible, and makes them MUCH more practical in use.</t>
  </si>
  <si>
    <t>Runtime</t>
  </si>
  <si>
    <t>Total life runtime</t>
  </si>
  <si>
    <t>Total Partial Cycles</t>
  </si>
  <si>
    <t>60 to 80 time (estimated)</t>
  </si>
  <si>
    <t>Doubled (2 tires)</t>
  </si>
  <si>
    <t>7.47x5.09x3.30</t>
  </si>
  <si>
    <t>medium</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</si>
  <si>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NO</t>
    </r>
  </si>
  <si>
    <t>1 x spare nozzle insert</t>
  </si>
  <si>
    <t>None</t>
  </si>
  <si>
    <t>3 mins 59 secs</t>
  </si>
  <si>
    <t>Unable to start inflate pressure</t>
  </si>
  <si>
    <t xml:space="preserve">Low  - it is slow overall and rapidly got much slower as seal did not hold up to wear cycles at all. </t>
  </si>
  <si>
    <t xml:space="preserve">This pump has a premium look and feel in line with its price tag, and it runs very smoothly and quieter than most. I don't mind what they are trying to do, but execution was simply not done well enough in my view. First up the mount is simply insufficient. For a large-ish and heavy-ish mini pump, there is a lot of weight hanging a long way off from the mount - which is small, plastic, and held on by a rubber strap. In my test ride on gravel bike this had the pump bouncing up and down severley and bouncing off frame. It will be ok on very smooth roads, any bumps and this really bounces around, and i fear that sooner or later the mount will fail. The light is impressive brightness for its low power consumption, but - if one really wants to be seen, there are obvioulsy many brighter dedicated rear lights. Its impact on battery life for pump duties is small over even some hours use, but obviously not zero. And - if you do use all your battery using as a mini pump - you don't have a rear light. Its performance as a mini pump was overall disappointing for its size and weight - its endurance is ok for a pump this size, but its inflation speed was a bit slow - around 50% slower than top test pumps of similar / smaller size and weight. But the main issue that presented over testing was rapid performance degradation - the seal just doesn't hold up to wear, and so there was near 20% drop on this already slow performance after just 25 t est cycles, a bit higher again by 50 test cycles, and then just after 50 cycles it getting enough pressure in tank before shutting off had become too much of a fight to keep testing - Mechanically this pump looks like it would run for hundreds of cycles but if its not pumping a practical amount of air out to use - seal has effectively failed and so thats the end of the pump. There is currenlty no way to obtain a replacement seal from flextail. The lack of seal life really kills this pump as being able to be recommend, so Flextail need to go with a different piston and seal approach (or make easily replaceable), AND they need a 2 point mount or a much stronger more central mount to make this useable for more cyclists than just very smooth road cyclists (that also need a round seat post). These points are a shame as again other than that the unit was quality - the motor (fairly oversized) and mechanically - again just really smooth, notably quieter - many would have enjoyed using this vs the loud buzzy nature of most pumps on the market, but not when performance drops measurably basically every use cycle. Another issue that may present for those using schrader valves - so more budget bikes - the type often in the hands of commuters, something i think this product is strongly marketed towards - The mount requires using the presta only nozzle to secure the mount - so one would have to remember to separately carry and not lose the hose, remove the presta nozzle, screw in the hose etc to use to inflate a schrader tube. This faff also negates its practical use as a pressure gauge and top up pre ride (along with the rapid rate of seal wear). Flextail need to re think their approach to this product overall for it to succeed being a seat post mountable rear light electric mini pump as it misses on too many fronts for too many cycling demographics. They also market weight savings vs a separate rear light and separate pump - but these claimed savings are negated or matched by other rear light &amp; elec mini pump combo's or so close as to be utterly negligeable, and one has a better rear light, a better mini pump, a better mounted light, a mini pump simply going where your co2 cannisters and inflator head went, and neither of which will be dented by using the other. </t>
  </si>
  <si>
    <t>Degradation after 225 cycles</t>
  </si>
  <si>
    <t>minus 18.8%</t>
  </si>
  <si>
    <t>minus 16.8%</t>
  </si>
  <si>
    <t>Cyclami HW-125</t>
  </si>
  <si>
    <t>Nitecore EPB10</t>
  </si>
  <si>
    <t>Asmax T30</t>
  </si>
  <si>
    <t xml:space="preserve">Factor 10% degradation average </t>
  </si>
  <si>
    <t xml:space="preserve">This pump is not off to a good start. It is the cheapest tested to date, but so far sadly we are getting what we paid for in that manner. Firstly - claimed weight on product listing on amazon was 110grams. Claimed weight on packaging is 152 grams. Actual weight = 159 grams, so it is bit of chunker, and the listing weight very misleading. It also claims a maximum pressure of 150psi. For a start this is a very silly pressure to look to attain from a small category electric mini pump. The temperatures at those higher pressures increase rapidly - most mini pumps have trouble getting to 120psi without overheating. The difficulty in attaining every next 10psi pressure increases substantially - ie many pumps can take just as long to get from 60 to 70psi as they do to get from 40 to 60psi, and it just gets slower and longer per 10psi higher from there. This pump managed to make it, eventually - to 125psi using its full battery. It took over 1 minute to get from 110psi to 120psi. That is problem if it wants to make it to 150. I recharged battery and it restarted at 120psi and used the entire battery to then go as far as 137psi. It ran at pretty much this psi for about the last minute of battery life, i estimate if it could keep running on infinite battery, it would take about an hour to get to 150psi from there, but the seal / unit would give out well before then from the heat and effort of trying. In short, the 150psi claim is not true, and it is also a stupid goal for a small category mini pump.  The pressure gauge does go up to 150psi, so the manufacturer is obviously one of high optimisim, no doubt telling the pump it can achieve anything it wants to. I wonder if like the torches being sold on amazon that claim 10 million lumens and blower fans claiming 300,000rpm motors if soon we will see 200psi claims from budget mini pumps. The assumptive approach being that some buyers will think well i don't need that but if it can go that high then my lower psi needs will be super easy for it and it will rock those big time and since its easy last a long time. Speaking of the pressure gauge, it does not have memory so every time it is turned on it goes back to 45psi, and it is a little annoying if you want lower than that - if you press the minus button soon after turning on, it changes modes (bike, car, basketball etc) - so you have to wait a little bit, then you can reduce pressure. If you want a high pressure, its a bit of time holding button down to get there.  **Latest update - it has died on test cycle 22 - just glitched and died upon trying to start, now will not turn on or charge** </t>
  </si>
  <si>
    <t>Extremely low - Whilst its outright performance is not great, it would be barely passable to use for topping up pre ride, however severe concerns on its quality and service lifespan rule this product (and potentially this brand) out of ANY use recommendations</t>
  </si>
  <si>
    <t>Cyclami HW-125 (150psi)</t>
  </si>
  <si>
    <t>2 mins 59 secs</t>
  </si>
  <si>
    <t xml:space="preserve">This pump is overall very poor. It is the cheapest tested to date, but so far sadly we are getting what we paid for in that manner. Firstly - claimed weight on product listing on amazon was 110grams. Claimed weight on packaging is 152 grams. Actual weight = 159 grams, so it is bit of chunker, and the listing weight very misleading. It also claims a maximum pressure of 150psi. For a start this is a very silly pressure to look to attain from a small category electric mini pump. The temperatures at those higher pressures increase rapidly - most mini pumps have trouble getting to 120psi without overheating. The difficulty in attaining every next 10psi pressure increases substantially - ie many pumps can take just as long to get from 60 to 70psi as they do to get from 40 to 60psi, and it just gets slower and longer per 10psi higher from there. This pump managed to make it, eventually - to 125psi using its full battery. It took over 1 minute to get from 110psi to 120psi. That is problem if it wants to make it to 150. I recharged battery and it restarted at 120psi and used the entire battery to then go as far as 137psi. It ran at pretty much this psi for about the last minute of battery life, i estimate if it could keep running on infinite battery, it would take about an hour to get to 150psi from there, but the seal / unit would give out well before then from the heat and effort of trying. In short, the 150psi claim is not true, and it is also a stupid goal for a small category mini pump.  The pressure gauge does go up to 150psi, so the manufacturer is obviously one of high optimisim, no doubt telling the pump it can achieve anything it wants to. I wonder if like the torches being sold on amazon that claim 10 million lumens and blower fans claiming 300,000rpm motors if soon we will see 200psi claims from budget mini pumps. The assumptive approach being that some buyers will think well i don't need that but if it can go that high then my lower psi needs will be super easy for it and it will rock those big time and since its easy last a long time. Speaking of the pressure gauge, it does not have memory so every time it is turned on it goes back to 45psi, and it is a little annoying if you want lower than that - if you press the minus button soon after turning on, it changes modes (bike, car, basketball etc) - so you have to wait a little bit, then you can reduce pressure. If you want a high pressure, its a bit of time holding button down to get there.  After finding another cyclami model of pump that looks IDENTICAL to the Prestacycle Prestaflator GO - and with that pump crapping out after just 8 test cycles, and with quality issues from the gun (big seal blow by from test 1) - i had  / have a concern that Cyclami is the mfg of the very poor prestacycle pump and that Cyclami brand may be very low quality product - even factoring in the price. Now after testing what i believe to be a second Cyclami product of very poor lifespan, and overall performance  - at the moment i would steer clear of this brand. IF you are looking for a more budget option, so far the budget Coospo brand is going well with two units tested to date with decent performance and lifespan. More budget recommendations will be coming in first half of 2026 as more budget options are being tested as i type this in January 26. </t>
  </si>
  <si>
    <t>Cyclami E1 -Team (prestacycle Go?) - ordered</t>
  </si>
  <si>
    <t>AIRBANK Pocket SE</t>
  </si>
  <si>
    <t>AIRBANK Pocket 2 Pro</t>
  </si>
  <si>
    <t>Time</t>
  </si>
  <si>
    <t>60 to 70time (mins)</t>
  </si>
  <si>
    <t>minus 32.3%</t>
  </si>
  <si>
    <t xml:space="preserve">Medium - performance a bit slow, lifespan medium - it is ok for the money but now superseeded by the Coospo X1 </t>
  </si>
  <si>
    <t>plus 2.6%</t>
  </si>
  <si>
    <t>Cyclami E1 Team</t>
  </si>
  <si>
    <t>Airbank Pocket SE</t>
  </si>
  <si>
    <t>Airbank Pocket 2 Pro</t>
  </si>
  <si>
    <t>Very high. Fast inflation, great display, tactile buttons, excellent endurance, amazing brass nozzle, and to date by far greatest test cycle lifespan</t>
  </si>
  <si>
    <t>2 mins 55 secs</t>
  </si>
  <si>
    <t>Minus 19.2%</t>
  </si>
  <si>
    <t>minus 24.8%</t>
  </si>
  <si>
    <t>minus 31.5%</t>
  </si>
  <si>
    <r>
      <rPr>
        <b/>
        <u/>
        <sz val="18"/>
        <color rgb="FF00B050"/>
        <rFont val="Aptos Narrow"/>
        <family val="2"/>
        <scheme val="minor"/>
      </rPr>
      <t xml:space="preserve">Initial </t>
    </r>
    <r>
      <rPr>
        <b/>
        <sz val="18"/>
        <color rgb="FF00B050"/>
        <rFont val="Aptos Narrow"/>
        <family val="2"/>
        <scheme val="minor"/>
      </rPr>
      <t xml:space="preserve">Total  Performance Score            </t>
    </r>
  </si>
  <si>
    <r>
      <rPr>
        <b/>
        <u/>
        <sz val="16"/>
        <color rgb="FF00B050"/>
        <rFont val="Aptos Narrow"/>
        <family val="2"/>
        <scheme val="minor"/>
      </rPr>
      <t>End Of Life Performance Score</t>
    </r>
    <r>
      <rPr>
        <b/>
        <i/>
        <sz val="16"/>
        <color rgb="FF00B050"/>
        <rFont val="Aptos Narrow"/>
        <family val="2"/>
        <scheme val="minor"/>
      </rPr>
      <t xml:space="preserve"> (100 cycles = initial score x 1.0. If 50 cycles then x 0.5, 150 then times 1.5 etc)</t>
    </r>
  </si>
  <si>
    <t>2mins 26secs</t>
  </si>
  <si>
    <t xml:space="preserve">End of life summary - to date this is my favourite elec mini pump. Every aspect of it just speaks premium quality. It is not the outright fastest. It is not the outright highest endurance. It is slightly larger than some pumps that are slightly faster and have slightly more endurance - but it is only off all of these performance factors by a small amount, and all up its all round performance as an electric mini pump is excellent. But what it brings as well is just premium quality at every step. From the rubberised case, to the great tactile buttons and bright coloured display, to the display being on the side, to the nozzle. But mostly it has delivered by far the longest service lifespan, and importantly - it has had the lowest performance degradation for the first 200 cycles, keeping overall degradation after a lot of use to near what it was new. No other mini pump has even made 200 cycles at time of writing this summary - 14 pumps killed deep. It is not cheap, it is very much a premium pump price, but at least you are genuinely getting premium pump peformance and quality, which can't be said for all that is for sure (I'm looking at you Prestacycle...). </t>
  </si>
  <si>
    <t xml:space="preserve">End of life summary - Overall I  was impressed with this pump. It is a bit of chonker being a bit bigger and heavier than most mini pumps in this category, but it delivers solid output speed and endurance. At time of writing this summary it is 2nd in inflation speed and 1st in outright endurance (total inflations). Some decent level of performance degradation due to seal wear was really showing up by 100 cycles, however - even with that as its overall performance benchmark was high, even with that degradation it would still outperform many others in this category new. It was really by 150 cycles that degradation was starting to be a bit worrisome, and by 200 cycles, it is really too below its initial starting point to continue.  Overall quality seems good - i would say JUST commensurate with the price as this is still a premium price pump normally at around $150aud. Main detracting points are buttons and gauge on opposite side of nozzle which is always a pain in use as the most common way of using pumps has pressure gauge out of sight and easily accidentally pressing buttons. The included nozzles are also cheap and not the best - my presta one was a pain to get on properly and seal, vs other better nozzles that go on  and off "normally"  and just seal up perfectly and easily every time. I would highly recommend running a differnt brands nozzle - prestacycle prestaflator go nozzle is great (just avoid the heap of shite pump! DO NOT buy their pump!) , or the viair recon brass (heavy) or aluminium light nozzle. </t>
  </si>
  <si>
    <t>plus 0.1%</t>
  </si>
  <si>
    <t xml:space="preserve">Medium - performance is ok, price is good, main detractor is the outright lifespan lower than desired to take on floor pump duty. </t>
  </si>
  <si>
    <t>2 mins 24 secs</t>
  </si>
  <si>
    <t xml:space="preserve">Overall solid and recommended for the price (around $85 aud). It doesn’t match the top premium pumps for outright performance in speed and endurance, But it is also likely to be half the price or less vs those, and delivering a perfectly useable inflation speed and endurance that will suit all but the most demanding repairs. It will be ok - just - as a floor pump replacement, but its outright lifespan is on the low side for that duty - if you need to top up often, i would consider longer lasting pumps. What was a bit interesting with this pump is that its perfromance degradation over 100 cycles was basically zero, but then the seal died completely on cycle 118. This is an unusual pattern. After 100 cycles with zero degradation in performance vs new, i was really rating this one indeed for the price, but then.... alas it died due to seal not long after. I think this pumps main selling points are simply decent performance and lifespan at a very good price. I have a concern that many budget pumps will be a junk quick to landfill, this pump is good quality for the money. This makes it attractive for those looking for a mini pump for puncture repair without breaking the bank, or also for those who have multiple bikes and want a decent mini pump in multiple saddle packs without taking out a mortgage. It is also a very competitive size and weight for the price, it is a tidy little unit. Display and buttons are fine, but again usual caveats on being on opposite side to nozzle is not the most practical place in use. But all up, unless a pump of around this price solidly beats this one, this is a very good option in this price range of around $85 aud. </t>
  </si>
  <si>
    <t xml:space="preserve">Trek Air Rush   </t>
  </si>
  <si>
    <t>4.71x7.67x3.12</t>
  </si>
  <si>
    <t>4.58x8.00x3.57</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</si>
  <si>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 xml:space="preserve">No </t>
    </r>
    <r>
      <rPr>
        <sz val="11"/>
        <color theme="1"/>
        <rFont val="Aptos Narrow"/>
        <family val="2"/>
        <scheme val="minor"/>
      </rPr>
      <t xml:space="preserve">             Waterproof pouch -</t>
    </r>
    <r>
      <rPr>
        <b/>
        <sz val="11"/>
        <color theme="1"/>
        <rFont val="Aptos Narrow"/>
        <family val="2"/>
        <scheme val="minor"/>
      </rPr>
      <t>YES</t>
    </r>
  </si>
  <si>
    <t>within 1.5psi</t>
  </si>
  <si>
    <t>5mins 45 secs</t>
  </si>
  <si>
    <t>4.0-4.24</t>
  </si>
  <si>
    <t>3mins 23 secs</t>
  </si>
  <si>
    <t xml:space="preserve">Initial impressions are overall pretty disappointed. At $140 it is really still a premium price tag - but the performance for the $ is well below a good number of other premium options. It is also quite large and on the heavier side for this category, and its performance - both inflation speed and endurance, is quite poor for its size and weight. It has a surprisingly high inflation speed drop from first round inlfation in test tank of 67 seconds, dropping way down to 96 seconds on the third round - compare to say the magic shine airro where there is barely a drop at all (1 second)  and only a 3 drop by end of round 5 - whilst the Trek Air rush could not even complete round 4. So vs say the Magic Shine Airro or Viair recon - pumps of most similar size and weight - it is overall miles behind in both speed and endurance. Display is ok, buttons are ok - it has an overall - "fine" quality look and feel - nothing exceptional like the Viair recon, but not cheap and nasty like the Prestacycle. Overall i think this would have been competitve 5 years ago, it is simply way outclassed by higher performing units now. You can get better performance overall from the coospo X1 which is not far off half the price, and is smaller and lighter. Or you can spend just a little more on the magic shine airro and blitz this pumps performance. Or you can spring about $40  for the viair recon for an overall notably higher performing and premium quality product that will last and last. </t>
  </si>
  <si>
    <t>Trek Air Rush</t>
  </si>
  <si>
    <t>4.42x7.0x2.88</t>
  </si>
  <si>
    <t>Spare O-ring and presta / schrader nozzle</t>
  </si>
  <si>
    <t xml:space="preserve">4mins  </t>
  </si>
  <si>
    <t>yes</t>
  </si>
  <si>
    <t>1mins 47 secs</t>
  </si>
  <si>
    <t xml:space="preserve">Initial use notes - what a surprising little package. The aluminium housing does have a nice premium quality feel, buttons and display I would say are steretypical Cycplus - I think this is clearly made by them (same low battery E10 code as other cycplus units) by the display and buttons being extremely similar / same as Cycplus AS2 Pro and other pumps known to be made by cycplus. So the question is - why is this so much more powerful re speed? Is it that my previous Cycplus AS2 Pro was the 2024 model, 2025 saw an upgraded motor. I think i might need to get a 2025 AS2 Pro. Very similar dimensions, weight etc - but just the motor seems to RIP - it is not the quietest or most pleasant to hold, you know you are holding a unit going like a bat out of hell - which isn't always the case ie Flextail Tiny 200 - for all its other flaws - was very smooth and much more pleasant. This is a buzz saw. But.... most are a decent degree of buzz saw so its not really much different, maybe 10% more on the subjective buzz saw scale, but it is enough to notice. However, the noise ain't just for show, this thing RIPS re inflation speed, really solidly smashing all before to date. Endurance is also second best tested, only falling to the bigger, beefier and heavier Magic Shine Airro. Overall performance at time of writing this - it has the highest performance score total from all scored metrics - it is very impressive. How will it last will be interesting, that seal is going to be under some stress, and seal life whilst not terrible - so far for all units made by or known to be made by Cycplus - this hasn't been their strongest with all failing typically somewhere between 60 and 100 use cycles. So if plan is to use its impressive speed to take over floor pump duties - hold off until we have tested it till it dies and see how long that is. If it is for puncture repair - lifespan should be no concern and it will fix it faster than anything. Usual nice to use caveats on this one as with many of the cycplus pumps - any mini pump with the display and buttons opposite the nozzle - that is just a pain. It is hard to see display in normal use, and very easy to accidentally press buttons. </t>
  </si>
  <si>
    <t>+/- 0%</t>
  </si>
  <si>
    <t>minus 1.5%</t>
  </si>
  <si>
    <t>minus 3.4%</t>
  </si>
  <si>
    <t>minus 32.4%</t>
  </si>
  <si>
    <t>Low  - it is a bit too slow, especially for its size and weight. Fast degradation after 50 cycles</t>
  </si>
  <si>
    <t xml:space="preserve">Initial impressions are overall pretty disappointed. At $140 it is really still a premium price tag - but the performance for the $ is well below a good number of other premium options. It is also quite large and on the heavier side for this category, and its performance - both inflation speed and endurance, is quite poor for its size and weight. It has a surprisingly high inflation speed drop from first round inlfation in test tank of 67 seconds, dropping way down to 96 seconds on the third round - compare to say the magic shine airro where there is barely a drop at all (1 second)  and only a 3 drop by end of round 5 - whilst the Trek Air rush could not even complete round 4. So vs say the Magic Shine Airro or Viair recon - pumps of most similar size and weight - it is overall miles behind in both speed and endurance. Display is ok, buttons are ok - it has an overall - "fine" quality look and feel - nothing exceptional like the Viair recon, but not cheap and nasty like the Prestacycle. Overall i think this would have been competitve 5 years ago, it is simply way outclassed by higher performing units now. You can get better performance overall from the coospo X1 which is not far off half the price, and is smaller and lighter. Or you can spend just a little more on the magic shine airro and blitz this pumps performance. Or you can spring about $40  for the viair recon for an overall notably higher performing and premium quality product that will last and last.  End of Testing extra thoughts - Overall disappointing - to have any hope for this price considering a) its very slow performance (that also drops rapidly per repeated inflation), its moderate endurance - both disappointing for its size and weight, it then b) Needed to be able to truck along for A LOT of cycles - at least 150+. Failing on 79th cycle is further disappointment. </t>
  </si>
  <si>
    <t>Impact of Cold Temperatures on Electric Mini Pump Performance</t>
  </si>
  <si>
    <t>I am just commencing some initial testing of on this as of June 2026</t>
  </si>
  <si>
    <t xml:space="preserve">I will update and improve data and testing on this page as I get more time to test and play, as well as decide on </t>
  </si>
  <si>
    <t xml:space="preserve">what will be a final test check for new pumps being performance assessed. </t>
  </si>
  <si>
    <t xml:space="preserve">However, initial testing - the results have been concerning. More so than expected. </t>
  </si>
  <si>
    <t xml:space="preserve">I had expected there would be some performance impact at around 0dg Celsius, but if one ensures full battery </t>
  </si>
  <si>
    <t xml:space="preserve">they should not be caught out if need to complete a puncture repair. </t>
  </si>
  <si>
    <t xml:space="preserve">And that real issues would likely only occur at well below freezing. . </t>
  </si>
  <si>
    <t>Going from initial work, it looks like problems start earlier</t>
  </si>
  <si>
    <t>I finally started on this after a friend with a puncture on cold morning (around 3dg c) - her and two friends mini pumps</t>
  </si>
  <si>
    <t xml:space="preserve">all failed to work, all were quality brands / models, and all had at least 2 bars charge (out of 3) before trying. </t>
  </si>
  <si>
    <t xml:space="preserve">So….....  I tried my personal 2 that I use for road and mtb / gravel. </t>
  </si>
  <si>
    <t>My Cyclplus As2 Pro - 2 years old, used just for puncture repair (approx 10 full uses). After some hours in fridge at 2dg C</t>
  </si>
  <si>
    <t xml:space="preserve">&gt; It turned on, but showed one bar out of 3 battery, despite being fully charged. </t>
  </si>
  <si>
    <t xml:space="preserve">&gt; It started to run on inflation test, display went dim, then it turned off. </t>
  </si>
  <si>
    <t xml:space="preserve">&gt; I turned back on and tried again, it turned off again, and will not turn back on or accept charge, even after being warmed. </t>
  </si>
  <si>
    <t xml:space="preserve">&gt; In short - it died. From 2dg Celsius. Sadly I didn't record this on video, I just was testing to see how much performance </t>
  </si>
  <si>
    <t xml:space="preserve">drop, I was not expecting a full dying of death occurrence. Disappointed. And worried.  This fridge temp, not freezing. </t>
  </si>
  <si>
    <t xml:space="preserve">My Magic Shine Airro - Approx 1 year old, similarly approx 10 full cycle uses, puncture repair duty only. </t>
  </si>
  <si>
    <t xml:space="preserve">&gt; Fridge - 2dg c - Overall no problem - it took longer to inflate to 70psi than it did vs test before fridge by 12 seconds. </t>
  </si>
  <si>
    <t>&gt; After that it performed just as well as pre fridge test, having warmed up. There was no impact to total endurance / output.</t>
  </si>
  <si>
    <t xml:space="preserve">&gt; Then I tested post freezer - but only down to Minus 4dg C (used an insulated bag). </t>
  </si>
  <si>
    <t>&gt; It started and showed full battery, ran mechanically, but nothing happened for a long time re inflation</t>
  </si>
  <si>
    <t xml:space="preserve">&gt; First run to 70psi times - 1min 03 secs before, 1 min 15 secs on 2dg c post fridge test. </t>
  </si>
  <si>
    <t>&gt; It stayed at zero psi for over a minute, then finally started moving - but it took 1min 52secs to pump the 28c test tank to 20psi</t>
  </si>
  <si>
    <t xml:space="preserve">&gt; It then went from 20psi to 70psi test end by 3minutes. </t>
  </si>
  <si>
    <t>&gt; I figured next inflation its speed would be back to near normal, but after getting near 20psi on second run well, it just lost all pressure</t>
  </si>
  <si>
    <t xml:space="preserve">&gt; Mechanically zooming along, but not pumping pressure so seal has failed on 2nd run. </t>
  </si>
  <si>
    <t xml:space="preserve">&gt; My mantuition at this time is the seal has not handled the heat cycle from minus 4c to warming up. </t>
  </si>
  <si>
    <t>So of my own two - good brand pumps that are not very worn, one has failed in just cold above freezing temps,</t>
  </si>
  <si>
    <t xml:space="preserve"> the other failed at just below freezing. This is not good. This is much more worrisome than I expected. </t>
  </si>
  <si>
    <t xml:space="preserve">So I have started testing the other pumps I have on here for testing - and compiling some anecdotoal as above. </t>
  </si>
  <si>
    <t xml:space="preserve">I will build a data table / work on below data table as I expand this testing (it will become part of pumps evaluation) </t>
  </si>
  <si>
    <t xml:space="preserve">INTERIM MEASURES!! </t>
  </si>
  <si>
    <t xml:space="preserve">It is clear cold temps even in the vicinity of 0dg C / 32 F - MAY cause severe performance impact / outright failure. </t>
  </si>
  <si>
    <t xml:space="preserve">&gt; If your riding is going to be extended time in sub 5dg C / 41F, I would highly recommend taking some steps if feasible. </t>
  </si>
  <si>
    <t xml:space="preserve">1) Ensure fully charged </t>
  </si>
  <si>
    <t xml:space="preserve">2) Ensure it is in normal room ambient temp before ride </t>
  </si>
  <si>
    <t xml:space="preserve">3) If it came with a silicone case - this will help a little, for a bit of time. </t>
  </si>
  <si>
    <t>4) If you are comfortable doing so - put in back pocket of jersery (left or right pocket , not in central pocket - spine)</t>
  </si>
  <si>
    <t xml:space="preserve">5) Pack back up C02 / hand pump if being unable to repair a puncture will leave you stranded and freezing somewhere. </t>
  </si>
  <si>
    <t xml:space="preserve">Temperatures  below freezing </t>
  </si>
  <si>
    <t>&gt; I think at this time it is clear should your mini pump itself get to freezing or below, the risk of failure is extremely high</t>
  </si>
  <si>
    <t>&gt; I have done some initial website product description checking,  claims around useable temp range are not common</t>
  </si>
  <si>
    <t xml:space="preserve">&gt; I am unsure what any warranty cover is for useage in this situation (check your user manual!) </t>
  </si>
  <si>
    <t>&gt; If riding in freezing temperatures, simply the elec mini pump will need to be kept warm by your body</t>
  </si>
  <si>
    <t xml:space="preserve"> Pump</t>
  </si>
  <si>
    <t>Ambient Performance (28c, 70psi)</t>
  </si>
  <si>
    <t>Post Fridge (2dg C)</t>
  </si>
  <si>
    <t>Post Freezer (Neg 4 to 5c)</t>
  </si>
  <si>
    <t>Cycplus Utra</t>
  </si>
  <si>
    <t>Anecdotal</t>
  </si>
  <si>
    <t>Failed</t>
  </si>
  <si>
    <t xml:space="preserve">Real world use case - approx 3dg C. E10 error on use despite 2 of 3 bars battery. </t>
  </si>
  <si>
    <t>Cyclplus AS2 Pro 2024</t>
  </si>
  <si>
    <t>FAILED</t>
  </si>
  <si>
    <t>Shut off on trying to inflate (early), will not turn back on or accept charge</t>
  </si>
  <si>
    <t>Magic Shine Airro 2025</t>
  </si>
  <si>
    <t>61 secs</t>
  </si>
  <si>
    <t>63 secs</t>
  </si>
  <si>
    <t>75 Secs</t>
  </si>
  <si>
    <t xml:space="preserve">FAILED </t>
  </si>
  <si>
    <t xml:space="preserve">First inflation run - added 2 minutes vs ambient, seal failure on 2nd run </t>
  </si>
  <si>
    <t>65 secs</t>
  </si>
  <si>
    <t>80 secs</t>
  </si>
  <si>
    <t>106 secs</t>
  </si>
  <si>
    <t>Passed! Notably slowed first run, then back to normal as it warmed</t>
  </si>
  <si>
    <t>67 secs</t>
  </si>
  <si>
    <t>85 secs</t>
  </si>
  <si>
    <t>107 secs</t>
  </si>
  <si>
    <t>Motor model / Number</t>
  </si>
  <si>
    <t>Battery Model / number</t>
  </si>
  <si>
    <t>Very difficult</t>
  </si>
  <si>
    <t>aftermarket yes</t>
  </si>
  <si>
    <t>Easy, connection.</t>
  </si>
  <si>
    <t>replacing piston seal basically impossible, battery easy</t>
  </si>
  <si>
    <t>SDL-902138</t>
  </si>
  <si>
    <t>B0023-008, 7.4v, 40w</t>
  </si>
  <si>
    <t>7.73x49.8x30.2</t>
  </si>
  <si>
    <t>Hose only</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</si>
  <si>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 xml:space="preserve">No   </t>
    </r>
    <r>
      <rPr>
        <sz val="11"/>
        <color theme="1"/>
        <rFont val="Aptos Narrow"/>
        <family val="2"/>
        <scheme val="minor"/>
      </rPr>
      <t xml:space="preserve">           Waterproof pouch - </t>
    </r>
    <r>
      <rPr>
        <b/>
        <sz val="11"/>
        <color theme="1"/>
        <rFont val="Aptos Narrow"/>
        <family val="2"/>
        <scheme val="minor"/>
      </rPr>
      <t>Yes</t>
    </r>
  </si>
  <si>
    <t>+2 psi</t>
  </si>
  <si>
    <t>2mins 57 secs</t>
  </si>
  <si>
    <t xml:space="preserve">This is typed pre tear down but at this time I am positive this is EXACTLY the same unit as the Prestacycle Prestaflater GO, only around $120 to $180 cheaper. It is exactly the same physically externally (size, weight, buttons, display) - the only physical difference is the Cyclami comes with a hose to do both presta and schrader, the Prestacycle comes with a nice aluminium presta nozzle. In effect you are paying an extra $120+ for a nice nozzle for the prestacycle model, a part you can buy for $30 instead.  Due to its large size it has ok brute performance (slow for its size, ok endurance) - but AMAZINGLY - just like the prestacycle (because i am sure they are the same) this unit failed in exactly the same way in almost exactly the same time (it completed 9 test cycles, the prestacycle failed after 8). Overall that is an astoundingly similar failure point / lifespan and for same reason (seal fail and jammed piston - i know this even pre tear down from the exact sound and feel as per the prestacycle failure).  All up, stay WAY clear of the Cyclami, and of course stay even more way clear than the ridiculously priced ($189 aud!) Prestacycle rebadged one where they have just taken this cheap hunk o junk and put a prestacycle skin on it. Shameful. If Prestacycle are going to re brand X unit under their own name and charge that very premium price, at least pick a respectable unit to do so. Shame on Cyclami for making and shipping this landfill unit all around the world, but triple shame+ on Prestacycle for rebadging this landfill and charging triple the price for it. </t>
  </si>
  <si>
    <t>This is the most disappointing product so far, by far. It is quite large and heavy, and then also needs a high profile nozzle (mind you the nozzle is nice, the only nice part!). It packs a big battery to get some performance and endurance, and it needs it as it is very inefficient - it takes double + the battery size to get similar endurance to other premium pumps that have half the battery size and are smaller and lighter, and it is well behind them in inflation speed. From the start there seemed to be high amount of seal leakage as a notable amount of air is being pushed back out the usb-c port vs out the nozzle (it should be breathing in through the usb-c port!). The amount of seal leak from new was higher than other pumps after hundred+ test cycles. It also looked and felt cheap out of the box, more like something you would buy from Temu or Ali xpress for not much money vs something costing $189aud putting it well into premium category. It is subjective of course but in my opinion this simply looked and felt cheap and tacky vs premium, nothing like ACTUAL premium quality look and feel of other premium priced pumps in to date. It also ran MUCH rougher than other pumps - it just feels and sounds rough vs smooth.  (it actually looks EXACTLY like the $59 Cyclami pump on amazon). Then, after its very disappointing overall performance for a pump of this size, weight and price (as well as seal leak and rough running) the con-rod bearing failed after only 8 use cycles. I don't think it running so rough helped bearing life, but also i wonder if it uses a much cheaper bearing vs ACTUAL premium pumps. At the moment my OPINION is this is a $59 cyclami re badged as prestacycle and slapping a $130 price premium on it (but you do get a nozzle upgrade, thats it.....no nozzle is remotely worth 130 bucks, and its not worth much to you if the accompanying pump is shite / dead. Deadshite). There are a number of confusing things also around this pump - 1) Bikeradar and Bike Rumour both need a credibility check for awarding this hunk o junk a) best in test for Bike Rumour and b) highly recommends for Bike Radar with a 9/10 rating. I cannot begin to explain what they are doing with such rankings / ratings - both are frankly bonkers to do so. 2) I do not understand Prestacycle that seemingly make some really genuine quality products but also throw crap like this into their product line up sullying their business name and reputation. Ie anyone who buys their torque wrench will be happy and think Prestacycle a grand company. Anyone who buys this will be very disappointed and likely not purchase from Prestacycle again due to loss of trust in the brand. Why do it? Why risk it? For the price segment they have put themselves in for this product - supply your customers a quality product, not a rip off hunk of junk (in my opinion). All up, AVOID this product at all costs, it is expensive landfill being mfg and shipped around the world (again, in my opinion). **Update - have just finished testing the Cyclami E1 Team that looked to be this exact same pump, and it is. And amazingly if failed in the same way at almost exactly the same number of test cycles. Unreal. Shame prestacycle, much, much shame for rebadging a cheap hunk o junk literal landfill pump, re badging it, and making it triple the price. Shame.</t>
  </si>
  <si>
    <t>Zero - it is effectively landfill being shipped. What a disgraceful use of resources to make, package and ship.</t>
  </si>
  <si>
    <t>End of lifespan</t>
  </si>
  <si>
    <t>Cyclami E1-Team</t>
  </si>
  <si>
    <t xml:space="preserve">Real world use case (cycling friend) - approx 3dg C. </t>
  </si>
  <si>
    <t>Fluid (Anaconda -$50)</t>
  </si>
  <si>
    <t>Topump TB2 Pro (Ali x - $60)</t>
  </si>
  <si>
    <t>Silca Elletrico Ultimate</t>
  </si>
  <si>
    <t>35secs</t>
  </si>
  <si>
    <t>3mins 30 secs</t>
  </si>
  <si>
    <t>Took 1Mins 45secs to start pumping any pressure at 2c, took 2 mins to start at Minus 4c</t>
  </si>
  <si>
    <t>3 mins 45 secs</t>
  </si>
  <si>
    <t>65 secs (100th test cycle)</t>
  </si>
  <si>
    <t xml:space="preserve">Passed! Mildly slowed at 2c, near doubled time at Minus 4c. </t>
  </si>
  <si>
    <t xml:space="preserve">Asmax T30 </t>
  </si>
  <si>
    <t>64secs</t>
  </si>
  <si>
    <t>68secs</t>
  </si>
  <si>
    <t>102 secs</t>
  </si>
  <si>
    <t>Performance Impact    (Reduction of performance)- 2dg Celcius</t>
  </si>
  <si>
    <t>Performance Impact (Reduction of Performance) - Negative 4 degrees Celcius</t>
  </si>
  <si>
    <t>23%`</t>
  </si>
  <si>
    <t>Killed unit</t>
  </si>
  <si>
    <t xml:space="preserve">Able to be recharged from Mobile? </t>
  </si>
  <si>
    <t>Charge Time (approx)</t>
  </si>
  <si>
    <t>1hr 15 mins</t>
  </si>
  <si>
    <t>minus 6.5%</t>
  </si>
  <si>
    <t>minus 4.8%</t>
  </si>
  <si>
    <t>minus 8.2%</t>
  </si>
  <si>
    <t>minus 21%</t>
  </si>
  <si>
    <t>30mins</t>
  </si>
  <si>
    <t>YES</t>
  </si>
  <si>
    <t>20mins</t>
  </si>
  <si>
    <t>Approx 40 mins</t>
  </si>
  <si>
    <r>
      <t xml:space="preserve">Nozzle Upgradeable? (M8 = </t>
    </r>
    <r>
      <rPr>
        <b/>
        <sz val="10"/>
        <color theme="1"/>
        <rFont val="Aptos Narrow"/>
        <family val="2"/>
        <scheme val="minor"/>
      </rPr>
      <t>more options, Prestacycle, Silca, Viair, schwalbe click valve</t>
    </r>
    <r>
      <rPr>
        <b/>
        <sz val="12"/>
        <color theme="1"/>
        <rFont val="Aptos Narrow"/>
        <family val="2"/>
        <scheme val="minor"/>
      </rPr>
      <t>). M10 - less options -</t>
    </r>
    <r>
      <rPr>
        <b/>
        <sz val="10"/>
        <color theme="1"/>
        <rFont val="Aptos Narrow"/>
        <family val="2"/>
        <scheme val="minor"/>
      </rPr>
      <t xml:space="preserve"> Lezyne Click valve only</t>
    </r>
    <r>
      <rPr>
        <b/>
        <sz val="12"/>
        <color theme="1"/>
        <rFont val="Aptos Narrow"/>
        <family val="2"/>
        <scheme val="minor"/>
      </rPr>
      <t xml:space="preserve">? </t>
    </r>
  </si>
  <si>
    <t>M10</t>
  </si>
  <si>
    <t>M8</t>
  </si>
  <si>
    <t>118secs</t>
  </si>
  <si>
    <t>74 secs</t>
  </si>
  <si>
    <t>Very good</t>
  </si>
  <si>
    <t>passable impact</t>
  </si>
  <si>
    <t>7.63x4.52x3.51</t>
  </si>
  <si>
    <t>6.51x5.15x3.08</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</si>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</sst>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_-* #,##0_-;\-* #,##0_-;_-* &quot;-&quot;??_-;_-@_-"/>
    <numFmt numFmtId="166" formatCode="0.0%"/>
  </numFmts>
  <fonts count="75" x14ac:knownFonts="1">
    <font>
      <sz val="11"/>
      <color theme="1"/>
      <name val="Aptos Narrow"/>
      <family val="2"/>
      <scheme val="minor"/>
    </font>
    <font>
      <b/>
      <sz val="11"/>
      <color theme="1"/>
      <name val="Aptos Narrow"/>
      <family val="2"/>
      <scheme val="minor"/>
    </font>
    <font>
      <b/>
      <sz val="11"/>
      <color rgb="FF0070C0"/>
      <name val="Aptos Narrow"/>
      <family val="2"/>
      <scheme val="minor"/>
    </font>
    <font>
      <b/>
      <sz val="14"/>
      <color rgb="FF0070C0"/>
      <name val="Aptos Narrow"/>
      <family val="2"/>
      <scheme val="minor"/>
    </font>
    <font>
      <sz val="14"/>
      <color theme="1"/>
      <name val="Aptos Narrow"/>
      <family val="2"/>
      <scheme val="minor"/>
    </font>
    <font>
      <sz val="11"/>
      <color theme="1"/>
      <name val="Aptos Narrow"/>
      <family val="2"/>
      <scheme val="minor"/>
    </font>
    <font>
      <b/>
      <sz val="12"/>
      <color rgb="FF00B050"/>
      <name val="Aptos Narrow"/>
      <family val="2"/>
      <scheme val="minor"/>
    </font>
    <font>
      <b/>
      <sz val="20"/>
      <color rgb="FF0070C0"/>
      <name val="Aptos Narrow"/>
      <family val="2"/>
      <scheme val="minor"/>
    </font>
    <font>
      <sz val="24"/>
      <color theme="5"/>
      <name val="Algerian"/>
      <family val="5"/>
    </font>
    <font>
      <b/>
      <sz val="12"/>
      <color rgb="FF0070C0"/>
      <name val="Aptos Narrow"/>
      <family val="2"/>
      <scheme val="minor"/>
    </font>
    <font>
      <b/>
      <sz val="14"/>
      <color rgb="FF00B050"/>
      <name val="Aptos Narrow"/>
      <family val="2"/>
      <scheme val="minor"/>
    </font>
    <font>
      <b/>
      <sz val="16"/>
      <color rgb="FF00B050"/>
      <name val="Aptos Narrow"/>
      <family val="2"/>
      <scheme val="minor"/>
    </font>
    <font>
      <b/>
      <sz val="18"/>
      <color rgb="FF00B050"/>
      <name val="Aptos Narrow"/>
      <family val="2"/>
      <scheme val="minor"/>
    </font>
    <font>
      <b/>
      <i/>
      <u/>
      <sz val="10"/>
      <color rgb="FF00B050"/>
      <name val="Aptos Narrow"/>
      <family val="2"/>
      <scheme val="minor"/>
    </font>
    <font>
      <sz val="12"/>
      <color rgb="FFFF0000"/>
      <name val="Aptos Narrow"/>
      <family val="2"/>
      <scheme val="minor"/>
    </font>
    <font>
      <sz val="24"/>
      <color rgb="FF0070C0"/>
      <name val="Algerian"/>
      <family val="5"/>
    </font>
    <font>
      <sz val="11"/>
      <color rgb="FF0070C0"/>
      <name val="Aptos Narrow"/>
      <family val="2"/>
      <scheme val="minor"/>
    </font>
    <font>
      <sz val="20"/>
      <color rgb="FF0070C0"/>
      <name val="Aptos Narrow"/>
      <family val="2"/>
      <scheme val="minor"/>
    </font>
    <font>
      <i/>
      <sz val="10"/>
      <color theme="1"/>
      <name val="Aptos Narrow"/>
      <family val="2"/>
      <scheme val="minor"/>
    </font>
    <font>
      <b/>
      <i/>
      <sz val="12"/>
      <color rgb="FF00B050"/>
      <name val="Aptos Narrow"/>
      <family val="2"/>
      <scheme val="minor"/>
    </font>
    <font>
      <sz val="12"/>
      <color theme="1"/>
      <name val="Aptos Narrow"/>
      <family val="2"/>
      <scheme val="minor"/>
    </font>
    <font>
      <sz val="22"/>
      <color theme="0"/>
      <name val="Algerian"/>
      <family val="5"/>
    </font>
    <font>
      <b/>
      <sz val="12"/>
      <color rgb="FFFF0000"/>
      <name val="Aptos Narrow"/>
      <family val="2"/>
      <scheme val="minor"/>
    </font>
    <font>
      <b/>
      <sz val="12"/>
      <color theme="1"/>
      <name val="Aptos Narrow"/>
      <family val="2"/>
      <scheme val="minor"/>
    </font>
    <font>
      <b/>
      <sz val="14"/>
      <color rgb="FFFF0000"/>
      <name val="Aptos Narrow"/>
      <family val="2"/>
      <scheme val="minor"/>
    </font>
    <font>
      <sz val="12"/>
      <color rgb="FF00B050"/>
      <name val="Aptos Narrow"/>
      <family val="2"/>
      <scheme val="minor"/>
    </font>
    <font>
      <b/>
      <u/>
      <sz val="12"/>
      <color rgb="FFFF0000"/>
      <name val="Aptos Narrow"/>
      <family val="2"/>
      <scheme val="minor"/>
    </font>
    <font>
      <b/>
      <sz val="14"/>
      <color theme="1"/>
      <name val="Aptos Narrow"/>
      <family val="2"/>
      <scheme val="minor"/>
    </font>
    <font>
      <b/>
      <sz val="18"/>
      <color rgb="FF0070C0"/>
      <name val="Aptos Narrow"/>
      <family val="2"/>
      <scheme val="minor"/>
    </font>
    <font>
      <b/>
      <sz val="14"/>
      <color theme="5"/>
      <name val="Algerian"/>
      <family val="5"/>
    </font>
    <font>
      <b/>
      <sz val="18"/>
      <color theme="0"/>
      <name val="Aptos Narrow"/>
      <family val="2"/>
      <scheme val="minor"/>
    </font>
    <font>
      <b/>
      <sz val="20"/>
      <color rgb="FF00B050"/>
      <name val="Aptos Narrow"/>
      <family val="2"/>
      <scheme val="minor"/>
    </font>
    <font>
      <b/>
      <i/>
      <sz val="12"/>
      <color theme="1"/>
      <name val="Aptos Narrow"/>
      <family val="2"/>
      <scheme val="minor"/>
    </font>
    <font>
      <sz val="28"/>
      <color theme="5"/>
      <name val="Amasis MT Pro Black"/>
      <family val="1"/>
    </font>
    <font>
      <sz val="14"/>
      <name val="Aptos Narrow"/>
      <family val="2"/>
      <scheme val="minor"/>
    </font>
    <font>
      <b/>
      <u/>
      <sz val="14"/>
      <color theme="1"/>
      <name val="Aptos Narrow"/>
      <family val="2"/>
      <scheme val="minor"/>
    </font>
    <font>
      <b/>
      <sz val="14"/>
      <color rgb="FF7030A0"/>
      <name val="Aptos Narrow"/>
      <family val="2"/>
      <scheme val="minor"/>
    </font>
    <font>
      <b/>
      <sz val="14"/>
      <color theme="5"/>
      <name val="Aptos Narrow"/>
      <family val="2"/>
      <scheme val="minor"/>
    </font>
    <font>
      <sz val="20"/>
      <color rgb="FF00B050"/>
      <name val="ADLaM Display"/>
    </font>
    <font>
      <i/>
      <u/>
      <sz val="14"/>
      <color rgb="FF0070C0"/>
      <name val="Aptos Narrow"/>
      <family val="2"/>
      <scheme val="minor"/>
    </font>
    <font>
      <sz val="14"/>
      <color theme="5"/>
      <name val="Algerian"/>
      <family val="5"/>
    </font>
    <font>
      <b/>
      <u/>
      <sz val="20"/>
      <color rgb="FF7030A0"/>
      <name val="Aptos Narrow"/>
      <family val="2"/>
      <scheme val="minor"/>
    </font>
    <font>
      <i/>
      <sz val="12"/>
      <color rgb="FFFF0000"/>
      <name val="Aptos Narrow"/>
      <family val="2"/>
      <scheme val="minor"/>
    </font>
    <font>
      <i/>
      <sz val="11"/>
      <color rgb="FF00B050"/>
      <name val="Aptos Narrow"/>
      <family val="2"/>
      <scheme val="minor"/>
    </font>
    <font>
      <sz val="14"/>
      <color theme="1"/>
      <name val="Arial"/>
      <family val="2"/>
    </font>
    <font>
      <sz val="11"/>
      <name val="Aptos Narrow"/>
      <family val="2"/>
    </font>
    <font>
      <sz val="16"/>
      <color theme="1"/>
      <name val="Arial"/>
      <family val="2"/>
    </font>
    <font>
      <sz val="16"/>
      <name val="Arial"/>
      <family val="2"/>
    </font>
    <font>
      <sz val="16"/>
      <color theme="1"/>
      <name val="Aptos Narrow"/>
      <family val="2"/>
      <scheme val="minor"/>
    </font>
    <font>
      <i/>
      <sz val="12"/>
      <color rgb="FF0070C0"/>
      <name val="Aptos Narrow"/>
      <family val="2"/>
      <scheme val="minor"/>
    </font>
    <font>
      <b/>
      <sz val="14"/>
      <color rgb="FFFFC000"/>
      <name val="Aptos Narrow"/>
      <family val="2"/>
      <scheme val="minor"/>
    </font>
    <font>
      <b/>
      <sz val="14"/>
      <color theme="0"/>
      <name val="Aptos Narrow"/>
      <family val="2"/>
      <scheme val="minor"/>
    </font>
    <font>
      <i/>
      <sz val="12"/>
      <color theme="0"/>
      <name val="Aptos Narrow"/>
      <family val="2"/>
      <scheme val="minor"/>
    </font>
    <font>
      <b/>
      <u/>
      <sz val="12"/>
      <color rgb="FF00B050"/>
      <name val="Aptos Narrow"/>
      <family val="2"/>
      <scheme val="minor"/>
    </font>
    <font>
      <sz val="14"/>
      <color rgb="FF0070C0"/>
      <name val="Aptos Narrow"/>
      <family val="2"/>
      <scheme val="minor"/>
    </font>
    <font>
      <b/>
      <sz val="14"/>
      <color theme="1"/>
      <name val="Arial"/>
      <family val="2"/>
    </font>
    <font>
      <sz val="11"/>
      <color theme="5"/>
      <name val="Aptos Narrow"/>
      <family val="2"/>
      <scheme val="minor"/>
    </font>
    <font>
      <b/>
      <sz val="14"/>
      <color theme="5"/>
      <name val="Arial"/>
      <family val="2"/>
    </font>
    <font>
      <sz val="14"/>
      <color theme="5"/>
      <name val="Arial"/>
      <family val="2"/>
    </font>
    <font>
      <sz val="12"/>
      <color theme="1"/>
      <name val="Arial"/>
      <family val="2"/>
    </font>
    <font>
      <b/>
      <sz val="11"/>
      <color theme="5"/>
      <name val="Aptos Narrow"/>
      <family val="2"/>
      <scheme val="minor"/>
    </font>
    <font>
      <b/>
      <i/>
      <sz val="14"/>
      <color rgb="FF0070C0"/>
      <name val="Aptos Narrow"/>
      <family val="2"/>
      <scheme val="minor"/>
    </font>
    <font>
      <b/>
      <u/>
      <sz val="16"/>
      <color rgb="FF00B050"/>
      <name val="Aptos Narrow"/>
      <family val="2"/>
      <scheme val="minor"/>
    </font>
    <font>
      <b/>
      <sz val="20"/>
      <color theme="0"/>
      <name val="Aptos Narrow"/>
      <family val="2"/>
      <scheme val="minor"/>
    </font>
    <font>
      <sz val="12"/>
      <color theme="0"/>
      <name val="Aptos Narrow"/>
      <family val="2"/>
      <scheme val="minor"/>
    </font>
    <font>
      <sz val="16"/>
      <color theme="5"/>
      <name val="Algerian"/>
      <family val="5"/>
    </font>
    <font>
      <sz val="16"/>
      <color rgb="FFFF0000"/>
      <name val="Aptos Narrow"/>
      <family val="2"/>
      <scheme val="minor"/>
    </font>
    <font>
      <b/>
      <u/>
      <sz val="18"/>
      <color rgb="FF00B050"/>
      <name val="Aptos Narrow"/>
      <family val="2"/>
      <scheme val="minor"/>
    </font>
    <font>
      <b/>
      <i/>
      <sz val="16"/>
      <color rgb="FF00B050"/>
      <name val="Aptos Narrow"/>
      <family val="2"/>
      <scheme val="minor"/>
    </font>
    <font>
      <i/>
      <sz val="24"/>
      <color rgb="FF0070C0"/>
      <name val="Aptos Narrow"/>
      <family val="2"/>
      <scheme val="minor"/>
    </font>
    <font>
      <b/>
      <i/>
      <sz val="24"/>
      <color rgb="FFFF0000"/>
      <name val="Aptos Narrow"/>
      <family val="2"/>
      <scheme val="minor"/>
    </font>
    <font>
      <sz val="14"/>
      <color rgb="FFFF0000"/>
      <name val="Aptos Narrow"/>
      <family val="2"/>
      <scheme val="minor"/>
    </font>
    <font>
      <sz val="9"/>
      <color indexed="81"/>
      <name val="Tahoma"/>
      <charset val="1"/>
    </font>
    <font>
      <b/>
      <sz val="9"/>
      <color indexed="81"/>
      <name val="Tahoma"/>
      <charset val="1"/>
    </font>
    <font>
      <b/>
      <sz val="10"/>
      <color theme="1"/>
      <name val="Aptos Narrow"/>
      <family val="2"/>
      <scheme val="minor"/>
    </font>
  </fonts>
  <fills count="23">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
      <patternFill patternType="solid">
        <fgColor rgb="FFFFCC66"/>
        <bgColor indexed="64"/>
      </patternFill>
    </fill>
    <fill>
      <patternFill patternType="solid">
        <fgColor theme="0" tint="-0.34998626667073579"/>
        <bgColor indexed="64"/>
      </patternFill>
    </fill>
    <fill>
      <patternFill patternType="solid">
        <fgColor theme="1"/>
        <bgColor indexed="64"/>
      </patternFill>
    </fill>
    <fill>
      <patternFill patternType="solid">
        <fgColor rgb="FFFF0000"/>
        <bgColor indexed="64"/>
      </patternFill>
    </fill>
    <fill>
      <patternFill patternType="solid">
        <fgColor rgb="FFCAEDFB"/>
        <bgColor rgb="FFCAEDFB"/>
      </patternFill>
    </fill>
    <fill>
      <patternFill patternType="solid">
        <fgColor theme="0"/>
        <bgColor theme="0"/>
      </patternFill>
    </fill>
    <fill>
      <patternFill patternType="solid">
        <fgColor rgb="FF00B050"/>
        <bgColor indexed="64"/>
      </patternFill>
    </fill>
    <fill>
      <patternFill patternType="solid">
        <fgColor theme="1" tint="0.499984740745262"/>
        <bgColor indexed="64"/>
      </patternFill>
    </fill>
    <fill>
      <patternFill patternType="solid">
        <fgColor theme="0" tint="-0.249977111117893"/>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s>
  <cellStyleXfs count="6">
    <xf numFmtId="0" fontId="0"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543">
    <xf numFmtId="0" fontId="0" fillId="0" borderId="0" xfId="0"/>
    <xf numFmtId="0" fontId="0" fillId="3" borderId="0" xfId="0" applyFill="1"/>
    <xf numFmtId="44" fontId="0" fillId="0" borderId="0" xfId="1" applyFont="1"/>
    <xf numFmtId="0" fontId="2" fillId="2" borderId="11" xfId="0" applyFont="1" applyFill="1" applyBorder="1"/>
    <xf numFmtId="0" fontId="2" fillId="2" borderId="12" xfId="0" applyFont="1" applyFill="1" applyBorder="1"/>
    <xf numFmtId="0" fontId="2" fillId="2" borderId="18" xfId="0" applyFont="1" applyFill="1" applyBorder="1"/>
    <xf numFmtId="0" fontId="0" fillId="10" borderId="0" xfId="0" applyFill="1"/>
    <xf numFmtId="44" fontId="0" fillId="10" borderId="0" xfId="1" applyFont="1" applyFill="1"/>
    <xf numFmtId="0" fontId="0" fillId="10" borderId="0" xfId="0" applyFill="1" applyAlignment="1">
      <alignment horizontal="center"/>
    </xf>
    <xf numFmtId="0" fontId="0" fillId="0" borderId="0" xfId="0" applyAlignment="1">
      <alignment horizontal="center"/>
    </xf>
    <xf numFmtId="2" fontId="6" fillId="3" borderId="0" xfId="0" applyNumberFormat="1" applyFont="1" applyFill="1" applyAlignment="1">
      <alignment horizontal="center"/>
    </xf>
    <xf numFmtId="0" fontId="8" fillId="10" borderId="0" xfId="0" applyFont="1" applyFill="1" applyAlignment="1">
      <alignment horizontal="center" vertical="center"/>
    </xf>
    <xf numFmtId="0" fontId="0" fillId="0" borderId="0" xfId="0" applyAlignment="1">
      <alignment wrapText="1"/>
    </xf>
    <xf numFmtId="0" fontId="0" fillId="15" borderId="27" xfId="0" applyFill="1" applyBorder="1"/>
    <xf numFmtId="0" fontId="0" fillId="15" borderId="0" xfId="0" applyFill="1"/>
    <xf numFmtId="0" fontId="8" fillId="15" borderId="0" xfId="0" applyFont="1" applyFill="1" applyAlignment="1">
      <alignment horizontal="center" vertical="center"/>
    </xf>
    <xf numFmtId="0" fontId="8" fillId="15" borderId="26" xfId="0" applyFont="1" applyFill="1" applyBorder="1" applyAlignment="1">
      <alignment horizontal="center" vertical="center"/>
    </xf>
    <xf numFmtId="0" fontId="8" fillId="10" borderId="26" xfId="0" applyFont="1" applyFill="1" applyBorder="1" applyAlignment="1">
      <alignment horizontal="center" vertical="center"/>
    </xf>
    <xf numFmtId="44" fontId="6" fillId="3" borderId="0" xfId="1" applyFont="1" applyFill="1" applyBorder="1" applyAlignment="1">
      <alignment horizontal="center" vertical="center"/>
    </xf>
    <xf numFmtId="2" fontId="6" fillId="7" borderId="28" xfId="0" applyNumberFormat="1" applyFont="1" applyFill="1" applyBorder="1" applyAlignment="1">
      <alignment horizontal="center" vertical="center"/>
    </xf>
    <xf numFmtId="0" fontId="9" fillId="14" borderId="5" xfId="0" applyFont="1" applyFill="1" applyBorder="1" applyAlignment="1">
      <alignment horizontal="center"/>
    </xf>
    <xf numFmtId="0" fontId="9" fillId="2" borderId="9" xfId="0" applyFont="1" applyFill="1" applyBorder="1" applyAlignment="1">
      <alignment horizontal="center"/>
    </xf>
    <xf numFmtId="0" fontId="9" fillId="4" borderId="9" xfId="0" applyFont="1" applyFill="1" applyBorder="1" applyAlignment="1">
      <alignment horizontal="center"/>
    </xf>
    <xf numFmtId="0" fontId="9" fillId="5" borderId="9" xfId="0" applyFont="1" applyFill="1" applyBorder="1" applyAlignment="1">
      <alignment horizontal="center"/>
    </xf>
    <xf numFmtId="0" fontId="9" fillId="6" borderId="9" xfId="0" applyFont="1" applyFill="1" applyBorder="1" applyAlignment="1">
      <alignment horizontal="center"/>
    </xf>
    <xf numFmtId="0" fontId="9" fillId="8" borderId="5" xfId="0" applyFont="1" applyFill="1" applyBorder="1" applyAlignment="1">
      <alignment horizontal="center"/>
    </xf>
    <xf numFmtId="0" fontId="16" fillId="2" borderId="34"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0" fillId="0" borderId="13" xfId="0" applyBorder="1"/>
    <xf numFmtId="0" fontId="0" fillId="0" borderId="26" xfId="0" applyBorder="1" applyAlignment="1">
      <alignment wrapText="1"/>
    </xf>
    <xf numFmtId="1" fontId="10" fillId="7" borderId="24" xfId="0" applyNumberFormat="1" applyFont="1" applyFill="1" applyBorder="1" applyAlignment="1">
      <alignment horizontal="center" vertical="center"/>
    </xf>
    <xf numFmtId="1" fontId="10" fillId="7" borderId="24" xfId="0" applyNumberFormat="1" applyFont="1" applyFill="1" applyBorder="1" applyAlignment="1">
      <alignment horizontal="center"/>
    </xf>
    <xf numFmtId="0" fontId="20" fillId="10" borderId="13" xfId="0" applyFont="1" applyFill="1" applyBorder="1" applyAlignment="1">
      <alignment vertical="center"/>
    </xf>
    <xf numFmtId="0" fontId="20" fillId="11" borderId="4" xfId="0" applyFont="1" applyFill="1" applyBorder="1" applyAlignment="1">
      <alignment horizontal="center"/>
    </xf>
    <xf numFmtId="0" fontId="20" fillId="11" borderId="16" xfId="0" applyFont="1" applyFill="1" applyBorder="1" applyAlignment="1">
      <alignment horizontal="center"/>
    </xf>
    <xf numFmtId="0" fontId="20" fillId="11" borderId="13" xfId="0" applyFont="1" applyFill="1" applyBorder="1" applyAlignment="1">
      <alignment horizontal="center"/>
    </xf>
    <xf numFmtId="0" fontId="20" fillId="11" borderId="9" xfId="0" applyFont="1" applyFill="1" applyBorder="1" applyAlignment="1">
      <alignment horizontal="center"/>
    </xf>
    <xf numFmtId="0" fontId="6" fillId="7" borderId="0" xfId="0" applyFont="1" applyFill="1" applyAlignment="1">
      <alignment horizontal="center" wrapText="1"/>
    </xf>
    <xf numFmtId="0" fontId="20" fillId="11" borderId="27" xfId="0" applyFont="1" applyFill="1" applyBorder="1" applyAlignment="1">
      <alignment horizontal="center" wrapText="1"/>
    </xf>
    <xf numFmtId="0" fontId="2" fillId="2" borderId="18" xfId="0" applyFont="1" applyFill="1" applyBorder="1" applyAlignment="1">
      <alignment horizontal="center" vertical="center"/>
    </xf>
    <xf numFmtId="0" fontId="2" fillId="2" borderId="11" xfId="0" applyFont="1" applyFill="1" applyBorder="1" applyAlignment="1">
      <alignment horizontal="center" vertical="center"/>
    </xf>
    <xf numFmtId="0" fontId="16" fillId="2" borderId="0" xfId="0" applyFont="1" applyFill="1" applyAlignment="1">
      <alignment horizontal="center" vertical="center" wrapText="1"/>
    </xf>
    <xf numFmtId="2" fontId="6" fillId="7" borderId="28" xfId="0" applyNumberFormat="1" applyFont="1" applyFill="1" applyBorder="1" applyAlignment="1">
      <alignment horizontal="center"/>
    </xf>
    <xf numFmtId="0" fontId="27" fillId="10" borderId="0" xfId="0" applyFont="1" applyFill="1"/>
    <xf numFmtId="0" fontId="29" fillId="10" borderId="0" xfId="0" applyFont="1" applyFill="1" applyAlignment="1">
      <alignment horizontal="center" vertical="center"/>
    </xf>
    <xf numFmtId="0" fontId="27" fillId="0" borderId="0" xfId="0" applyFont="1"/>
    <xf numFmtId="2" fontId="31" fillId="7" borderId="24" xfId="0" applyNumberFormat="1" applyFont="1" applyFill="1" applyBorder="1" applyAlignment="1">
      <alignment horizontal="center" vertical="center"/>
    </xf>
    <xf numFmtId="2" fontId="31" fillId="7" borderId="28" xfId="0" applyNumberFormat="1" applyFont="1" applyFill="1" applyBorder="1" applyAlignment="1">
      <alignment horizontal="center" vertical="center"/>
    </xf>
    <xf numFmtId="44" fontId="31" fillId="7" borderId="0" xfId="1" applyFont="1" applyFill="1" applyBorder="1" applyAlignment="1">
      <alignment horizontal="center" vertical="center"/>
    </xf>
    <xf numFmtId="2" fontId="31" fillId="7" borderId="0" xfId="0" applyNumberFormat="1" applyFont="1" applyFill="1" applyAlignment="1">
      <alignment horizontal="center"/>
    </xf>
    <xf numFmtId="0" fontId="20" fillId="9" borderId="13" xfId="0" applyFont="1" applyFill="1" applyBorder="1" applyAlignment="1">
      <alignment horizontal="center"/>
    </xf>
    <xf numFmtId="0" fontId="20" fillId="2" borderId="16" xfId="0" applyFont="1" applyFill="1" applyBorder="1" applyAlignment="1">
      <alignment horizontal="center"/>
    </xf>
    <xf numFmtId="0" fontId="20" fillId="9" borderId="11" xfId="0" applyFont="1" applyFill="1" applyBorder="1" applyAlignment="1">
      <alignment horizontal="center"/>
    </xf>
    <xf numFmtId="0" fontId="20" fillId="4" borderId="16" xfId="0" applyFont="1" applyFill="1" applyBorder="1" applyAlignment="1">
      <alignment horizontal="center"/>
    </xf>
    <xf numFmtId="0" fontId="20" fillId="5" borderId="4" xfId="0" applyFont="1" applyFill="1" applyBorder="1" applyAlignment="1">
      <alignment horizontal="center"/>
    </xf>
    <xf numFmtId="0" fontId="20" fillId="6" borderId="4" xfId="0" applyFont="1" applyFill="1" applyBorder="1" applyAlignment="1">
      <alignment horizontal="center"/>
    </xf>
    <xf numFmtId="2" fontId="20" fillId="8" borderId="13" xfId="0" applyNumberFormat="1" applyFont="1" applyFill="1" applyBorder="1" applyAlignment="1">
      <alignment horizontal="center"/>
    </xf>
    <xf numFmtId="0" fontId="0" fillId="10" borderId="13" xfId="0" applyFill="1" applyBorder="1"/>
    <xf numFmtId="2" fontId="31" fillId="7" borderId="0" xfId="0" applyNumberFormat="1" applyFont="1" applyFill="1" applyAlignment="1">
      <alignment horizontal="center" vertical="center"/>
    </xf>
    <xf numFmtId="0" fontId="0" fillId="10" borderId="0" xfId="0" applyFill="1" applyAlignment="1">
      <alignment vertical="center" wrapText="1"/>
    </xf>
    <xf numFmtId="0" fontId="0" fillId="10" borderId="13" xfId="0" applyFill="1" applyBorder="1" applyAlignment="1">
      <alignment horizontal="center"/>
    </xf>
    <xf numFmtId="0" fontId="0" fillId="2" borderId="0" xfId="0" applyFill="1"/>
    <xf numFmtId="0" fontId="9" fillId="2" borderId="41" xfId="0" applyFont="1" applyFill="1" applyBorder="1"/>
    <xf numFmtId="0" fontId="6" fillId="7" borderId="42" xfId="0" applyFont="1" applyFill="1" applyBorder="1" applyAlignment="1">
      <alignment horizontal="center" wrapText="1"/>
    </xf>
    <xf numFmtId="0" fontId="10" fillId="7" borderId="42" xfId="0" applyFont="1" applyFill="1" applyBorder="1" applyAlignment="1">
      <alignment horizontal="center" wrapText="1"/>
    </xf>
    <xf numFmtId="0" fontId="6" fillId="3" borderId="43" xfId="0" applyFont="1" applyFill="1" applyBorder="1" applyAlignment="1">
      <alignment horizontal="center" wrapText="1"/>
    </xf>
    <xf numFmtId="0" fontId="17" fillId="2" borderId="40" xfId="0" applyFont="1" applyFill="1" applyBorder="1"/>
    <xf numFmtId="0" fontId="20" fillId="11" borderId="23" xfId="0" applyFont="1" applyFill="1" applyBorder="1" applyAlignment="1">
      <alignment horizontal="center" wrapText="1"/>
    </xf>
    <xf numFmtId="0" fontId="0" fillId="11" borderId="19" xfId="0" applyFill="1" applyBorder="1" applyAlignment="1">
      <alignment horizontal="center" wrapText="1"/>
    </xf>
    <xf numFmtId="0" fontId="20" fillId="11" borderId="19" xfId="0" applyFont="1" applyFill="1" applyBorder="1" applyAlignment="1">
      <alignment horizontal="center" wrapText="1"/>
    </xf>
    <xf numFmtId="0" fontId="20" fillId="11" borderId="20" xfId="0" applyFont="1" applyFill="1" applyBorder="1" applyAlignment="1">
      <alignment horizontal="center" wrapText="1"/>
    </xf>
    <xf numFmtId="0" fontId="20" fillId="11" borderId="22" xfId="0" applyFont="1" applyFill="1" applyBorder="1" applyAlignment="1">
      <alignment horizontal="center" wrapText="1"/>
    </xf>
    <xf numFmtId="0" fontId="6" fillId="7" borderId="35" xfId="0" applyFont="1" applyFill="1" applyBorder="1" applyAlignment="1">
      <alignment horizontal="center" wrapText="1"/>
    </xf>
    <xf numFmtId="0" fontId="20" fillId="11" borderId="45" xfId="0" applyFont="1" applyFill="1" applyBorder="1" applyAlignment="1">
      <alignment horizontal="center" wrapText="1"/>
    </xf>
    <xf numFmtId="0" fontId="0" fillId="10" borderId="26" xfId="0" applyFill="1" applyBorder="1"/>
    <xf numFmtId="0" fontId="0" fillId="0" borderId="26" xfId="0" applyBorder="1"/>
    <xf numFmtId="0" fontId="16" fillId="10" borderId="0" xfId="0" applyFont="1" applyFill="1" applyAlignment="1">
      <alignment horizontal="center" vertical="center" wrapText="1"/>
    </xf>
    <xf numFmtId="0" fontId="0" fillId="10" borderId="0" xfId="0" applyFill="1" applyAlignment="1">
      <alignment wrapText="1"/>
    </xf>
    <xf numFmtId="0" fontId="39" fillId="10" borderId="0" xfId="0" applyFont="1" applyFill="1"/>
    <xf numFmtId="0" fontId="4" fillId="10" borderId="0" xfId="0" applyFont="1" applyFill="1"/>
    <xf numFmtId="0" fontId="40" fillId="10" borderId="0" xfId="0" applyFont="1" applyFill="1" applyAlignment="1">
      <alignment horizontal="center" vertical="center"/>
    </xf>
    <xf numFmtId="0" fontId="0" fillId="10" borderId="13" xfId="0" applyFill="1" applyBorder="1" applyAlignment="1">
      <alignment wrapText="1"/>
    </xf>
    <xf numFmtId="0" fontId="4" fillId="10" borderId="0" xfId="0" applyFont="1" applyFill="1" applyAlignment="1">
      <alignment vertical="center" wrapText="1"/>
    </xf>
    <xf numFmtId="0" fontId="0" fillId="0" borderId="46" xfId="0" applyBorder="1"/>
    <xf numFmtId="0" fontId="0" fillId="10" borderId="9" xfId="0" applyFill="1" applyBorder="1"/>
    <xf numFmtId="9" fontId="0" fillId="10" borderId="13" xfId="0" applyNumberFormat="1" applyFill="1" applyBorder="1" applyAlignment="1">
      <alignment horizontal="center"/>
    </xf>
    <xf numFmtId="10" fontId="0" fillId="10" borderId="13" xfId="0" applyNumberFormat="1" applyFill="1" applyBorder="1" applyAlignment="1">
      <alignment horizontal="center"/>
    </xf>
    <xf numFmtId="0" fontId="0" fillId="10" borderId="0" xfId="0" applyFill="1" applyAlignment="1">
      <alignment horizontal="center" vertical="center"/>
    </xf>
    <xf numFmtId="0" fontId="0" fillId="10" borderId="0" xfId="0" applyFill="1" applyAlignment="1">
      <alignment vertical="center"/>
    </xf>
    <xf numFmtId="9" fontId="14" fillId="11" borderId="9" xfId="0" applyNumberFormat="1" applyFont="1" applyFill="1" applyBorder="1" applyAlignment="1">
      <alignment horizontal="center" vertical="center" wrapText="1"/>
    </xf>
    <xf numFmtId="0" fontId="0" fillId="0" borderId="0" xfId="0" applyAlignment="1">
      <alignment horizontal="center" vertical="center" wrapText="1"/>
    </xf>
    <xf numFmtId="0" fontId="0" fillId="11" borderId="0" xfId="0" applyFill="1"/>
    <xf numFmtId="0" fontId="20" fillId="9" borderId="13" xfId="0" applyFont="1" applyFill="1" applyBorder="1"/>
    <xf numFmtId="0" fontId="36" fillId="10" borderId="1" xfId="0" applyFont="1" applyFill="1" applyBorder="1" applyAlignment="1">
      <alignment horizontal="center"/>
    </xf>
    <xf numFmtId="1" fontId="3" fillId="10" borderId="29" xfId="5" applyNumberFormat="1" applyFont="1" applyFill="1" applyBorder="1" applyAlignment="1">
      <alignment horizontal="center"/>
    </xf>
    <xf numFmtId="1" fontId="3" fillId="10" borderId="25" xfId="0" applyNumberFormat="1" applyFont="1" applyFill="1" applyBorder="1" applyAlignment="1">
      <alignment horizontal="center"/>
    </xf>
    <xf numFmtId="1" fontId="3" fillId="10" borderId="25" xfId="5" applyNumberFormat="1" applyFont="1" applyFill="1" applyBorder="1" applyAlignment="1">
      <alignment horizontal="center"/>
    </xf>
    <xf numFmtId="1" fontId="3" fillId="10" borderId="8" xfId="5" applyNumberFormat="1" applyFont="1" applyFill="1" applyBorder="1" applyAlignment="1">
      <alignment horizontal="center"/>
    </xf>
    <xf numFmtId="1" fontId="0" fillId="10" borderId="0" xfId="5" applyNumberFormat="1" applyFont="1" applyFill="1" applyAlignment="1">
      <alignment horizontal="center"/>
    </xf>
    <xf numFmtId="1" fontId="0" fillId="10" borderId="0" xfId="0" applyNumberFormat="1" applyFill="1" applyAlignment="1">
      <alignment horizontal="center"/>
    </xf>
    <xf numFmtId="1" fontId="0" fillId="10" borderId="0" xfId="0" applyNumberFormat="1" applyFill="1"/>
    <xf numFmtId="1" fontId="27" fillId="10" borderId="0" xfId="0" applyNumberFormat="1" applyFont="1" applyFill="1"/>
    <xf numFmtId="0" fontId="2" fillId="10" borderId="18" xfId="0" applyFont="1" applyFill="1" applyBorder="1" applyAlignment="1">
      <alignment horizontal="center"/>
    </xf>
    <xf numFmtId="1" fontId="0" fillId="10" borderId="2" xfId="5" applyNumberFormat="1" applyFont="1" applyFill="1" applyBorder="1" applyAlignment="1">
      <alignment horizontal="center"/>
    </xf>
    <xf numFmtId="1" fontId="0" fillId="10" borderId="14" xfId="0" applyNumberFormat="1" applyFill="1" applyBorder="1" applyAlignment="1">
      <alignment horizontal="center"/>
    </xf>
    <xf numFmtId="1" fontId="0" fillId="10" borderId="14" xfId="5" applyNumberFormat="1" applyFont="1" applyFill="1" applyBorder="1" applyAlignment="1">
      <alignment horizontal="center"/>
    </xf>
    <xf numFmtId="49" fontId="0" fillId="10" borderId="14" xfId="0" applyNumberFormat="1" applyFill="1" applyBorder="1" applyAlignment="1">
      <alignment horizontal="center"/>
    </xf>
    <xf numFmtId="1" fontId="0" fillId="10" borderId="3" xfId="5" applyNumberFormat="1" applyFont="1" applyFill="1" applyBorder="1" applyAlignment="1">
      <alignment horizontal="center"/>
    </xf>
    <xf numFmtId="0" fontId="2" fillId="10" borderId="11" xfId="0" applyFont="1" applyFill="1" applyBorder="1" applyAlignment="1">
      <alignment horizontal="center"/>
    </xf>
    <xf numFmtId="1" fontId="0" fillId="10" borderId="4" xfId="5" applyNumberFormat="1" applyFont="1" applyFill="1" applyBorder="1" applyAlignment="1">
      <alignment horizontal="center"/>
    </xf>
    <xf numFmtId="1" fontId="0" fillId="10" borderId="13" xfId="0" applyNumberFormat="1" applyFill="1" applyBorder="1" applyAlignment="1">
      <alignment horizontal="center"/>
    </xf>
    <xf numFmtId="1" fontId="0" fillId="10" borderId="5" xfId="0" applyNumberFormat="1" applyFill="1" applyBorder="1" applyAlignment="1">
      <alignment horizontal="center"/>
    </xf>
    <xf numFmtId="44" fontId="0" fillId="10" borderId="4" xfId="5" applyFont="1" applyFill="1" applyBorder="1" applyAlignment="1">
      <alignment horizontal="center"/>
    </xf>
    <xf numFmtId="0" fontId="0" fillId="10" borderId="5" xfId="0" applyFill="1" applyBorder="1" applyAlignment="1">
      <alignment horizontal="center"/>
    </xf>
    <xf numFmtId="0" fontId="2" fillId="10" borderId="12" xfId="0" applyFont="1" applyFill="1" applyBorder="1" applyAlignment="1">
      <alignment horizontal="center"/>
    </xf>
    <xf numFmtId="44" fontId="0" fillId="10" borderId="6" xfId="5" applyFont="1" applyFill="1" applyBorder="1" applyAlignment="1">
      <alignment horizontal="center"/>
    </xf>
    <xf numFmtId="0" fontId="0" fillId="10" borderId="15" xfId="0" applyFill="1" applyBorder="1" applyAlignment="1">
      <alignment horizontal="center"/>
    </xf>
    <xf numFmtId="0" fontId="0" fillId="10" borderId="7" xfId="0" applyFill="1" applyBorder="1" applyAlignment="1">
      <alignment horizontal="center"/>
    </xf>
    <xf numFmtId="44" fontId="0" fillId="10" borderId="0" xfId="5" applyFont="1" applyFill="1" applyAlignment="1">
      <alignment horizontal="center"/>
    </xf>
    <xf numFmtId="0" fontId="36" fillId="0" borderId="38" xfId="0" applyFont="1" applyBorder="1" applyAlignment="1">
      <alignment horizontal="center"/>
    </xf>
    <xf numFmtId="44" fontId="4" fillId="10" borderId="30" xfId="5" applyFont="1" applyFill="1" applyBorder="1"/>
    <xf numFmtId="0" fontId="4" fillId="10" borderId="30" xfId="0" applyFont="1" applyFill="1" applyBorder="1"/>
    <xf numFmtId="0" fontId="4" fillId="10" borderId="30" xfId="0" applyFont="1" applyFill="1" applyBorder="1" applyAlignment="1">
      <alignment horizontal="center"/>
    </xf>
    <xf numFmtId="0" fontId="4" fillId="10" borderId="32" xfId="0" applyFont="1" applyFill="1" applyBorder="1"/>
    <xf numFmtId="0" fontId="4" fillId="0" borderId="38" xfId="0" applyFont="1" applyBorder="1" applyAlignment="1">
      <alignment horizontal="center"/>
    </xf>
    <xf numFmtId="0" fontId="4" fillId="0" borderId="39" xfId="0" applyFont="1" applyBorder="1" applyAlignment="1">
      <alignment horizontal="center"/>
    </xf>
    <xf numFmtId="0" fontId="4" fillId="0" borderId="40" xfId="0" applyFont="1" applyBorder="1" applyAlignment="1">
      <alignment horizontal="center"/>
    </xf>
    <xf numFmtId="0" fontId="5" fillId="0" borderId="0" xfId="0" applyFont="1"/>
    <xf numFmtId="0" fontId="4" fillId="0" borderId="39" xfId="0" applyFont="1" applyBorder="1" applyAlignment="1">
      <alignment horizontal="center" wrapText="1"/>
    </xf>
    <xf numFmtId="0" fontId="27" fillId="0" borderId="0" xfId="0" applyFont="1" applyAlignment="1">
      <alignment wrapText="1"/>
    </xf>
    <xf numFmtId="49" fontId="0" fillId="0" borderId="0" xfId="5" applyNumberFormat="1" applyFont="1" applyAlignment="1">
      <alignment wrapText="1"/>
    </xf>
    <xf numFmtId="49" fontId="27" fillId="0" borderId="0" xfId="5" applyNumberFormat="1" applyFont="1" applyAlignment="1">
      <alignment wrapText="1"/>
    </xf>
    <xf numFmtId="0" fontId="4" fillId="0" borderId="37" xfId="0" applyFont="1" applyBorder="1" applyAlignment="1">
      <alignment horizontal="center"/>
    </xf>
    <xf numFmtId="0" fontId="4" fillId="0" borderId="0" xfId="0" applyFont="1"/>
    <xf numFmtId="44" fontId="4" fillId="0" borderId="0" xfId="5" applyFont="1"/>
    <xf numFmtId="0" fontId="4" fillId="0" borderId="0" xfId="0" applyFont="1" applyAlignment="1">
      <alignment horizontal="center"/>
    </xf>
    <xf numFmtId="49" fontId="14" fillId="0" borderId="0" xfId="5" applyNumberFormat="1" applyFont="1" applyAlignment="1">
      <alignment wrapText="1"/>
    </xf>
    <xf numFmtId="49" fontId="24" fillId="0" borderId="0" xfId="5" applyNumberFormat="1" applyFont="1" applyAlignment="1">
      <alignment wrapText="1"/>
    </xf>
    <xf numFmtId="49" fontId="34" fillId="10" borderId="0" xfId="0" applyNumberFormat="1" applyFont="1" applyFill="1" applyAlignment="1">
      <alignment wrapText="1"/>
    </xf>
    <xf numFmtId="0" fontId="36" fillId="0" borderId="1" xfId="0" applyFont="1" applyBorder="1" applyAlignment="1">
      <alignment horizontal="center"/>
    </xf>
    <xf numFmtId="44" fontId="4" fillId="9" borderId="0" xfId="5" applyFont="1" applyFill="1"/>
    <xf numFmtId="0" fontId="4" fillId="9" borderId="0" xfId="0" applyFont="1" applyFill="1"/>
    <xf numFmtId="0" fontId="4" fillId="9" borderId="0" xfId="0" applyFont="1" applyFill="1" applyAlignment="1">
      <alignment horizontal="center"/>
    </xf>
    <xf numFmtId="0" fontId="0" fillId="9" borderId="0" xfId="0" applyFill="1"/>
    <xf numFmtId="0" fontId="27" fillId="9" borderId="0" xfId="0" applyFont="1" applyFill="1"/>
    <xf numFmtId="0" fontId="4" fillId="0" borderId="27" xfId="0" applyFont="1" applyBorder="1" applyAlignment="1">
      <alignment horizontal="right"/>
    </xf>
    <xf numFmtId="0" fontId="4" fillId="0" borderId="34" xfId="0" applyFont="1" applyBorder="1" applyAlignment="1">
      <alignment horizontal="right"/>
    </xf>
    <xf numFmtId="0" fontId="1" fillId="0" borderId="13" xfId="0" applyFont="1" applyBorder="1" applyAlignment="1">
      <alignment horizontal="center" vertical="center"/>
    </xf>
    <xf numFmtId="3" fontId="1" fillId="0" borderId="13" xfId="0" applyNumberFormat="1" applyFont="1" applyBorder="1" applyAlignment="1">
      <alignment horizontal="center" vertical="center"/>
    </xf>
    <xf numFmtId="43" fontId="1" fillId="0" borderId="13" xfId="0" applyNumberFormat="1" applyFont="1" applyBorder="1" applyAlignment="1">
      <alignment horizontal="center" vertical="center"/>
    </xf>
    <xf numFmtId="165" fontId="1" fillId="0" borderId="13" xfId="2" applyNumberFormat="1" applyFont="1" applyBorder="1" applyAlignment="1">
      <alignment horizontal="center" vertical="center"/>
    </xf>
    <xf numFmtId="165" fontId="1" fillId="0" borderId="13" xfId="0" applyNumberFormat="1" applyFont="1" applyBorder="1" applyAlignment="1">
      <alignment horizontal="center" vertical="center"/>
    </xf>
    <xf numFmtId="0" fontId="20" fillId="9" borderId="20" xfId="0" applyFont="1" applyFill="1" applyBorder="1" applyAlignment="1">
      <alignment horizontal="center" vertical="center"/>
    </xf>
    <xf numFmtId="0" fontId="20" fillId="9" borderId="13" xfId="0" applyFont="1" applyFill="1" applyBorder="1" applyAlignment="1">
      <alignment horizontal="center" vertical="center" wrapText="1"/>
    </xf>
    <xf numFmtId="0" fontId="20" fillId="9" borderId="13" xfId="0" applyFont="1" applyFill="1" applyBorder="1" applyAlignment="1">
      <alignment horizontal="center" vertical="center"/>
    </xf>
    <xf numFmtId="0" fontId="20" fillId="12" borderId="13" xfId="0" applyFont="1" applyFill="1" applyBorder="1" applyAlignment="1">
      <alignment horizontal="center" vertical="center"/>
    </xf>
    <xf numFmtId="0" fontId="9" fillId="14" borderId="21" xfId="0" applyFont="1" applyFill="1" applyBorder="1" applyAlignment="1">
      <alignment horizontal="center" vertical="center"/>
    </xf>
    <xf numFmtId="0" fontId="20" fillId="2" borderId="19" xfId="0" applyFont="1" applyFill="1" applyBorder="1" applyAlignment="1">
      <alignment horizontal="center" vertical="center"/>
    </xf>
    <xf numFmtId="0" fontId="9" fillId="2" borderId="22" xfId="0" applyFont="1" applyFill="1" applyBorder="1" applyAlignment="1">
      <alignment horizontal="center" vertical="center"/>
    </xf>
    <xf numFmtId="0" fontId="20" fillId="9" borderId="18" xfId="0" applyFont="1" applyFill="1" applyBorder="1" applyAlignment="1">
      <alignment horizontal="center" vertical="center"/>
    </xf>
    <xf numFmtId="0" fontId="20" fillId="4" borderId="19" xfId="0" applyFont="1" applyFill="1" applyBorder="1" applyAlignment="1">
      <alignment horizontal="center" vertical="center"/>
    </xf>
    <xf numFmtId="0" fontId="9" fillId="4" borderId="22" xfId="0" applyFont="1" applyFill="1" applyBorder="1" applyAlignment="1">
      <alignment horizontal="center" vertical="center"/>
    </xf>
    <xf numFmtId="0" fontId="20" fillId="5" borderId="23" xfId="0" applyFont="1" applyFill="1" applyBorder="1" applyAlignment="1">
      <alignment horizontal="center" vertical="center" wrapText="1"/>
    </xf>
    <xf numFmtId="0" fontId="9" fillId="5" borderId="22" xfId="0" applyFont="1" applyFill="1" applyBorder="1" applyAlignment="1">
      <alignment horizontal="center" vertical="center"/>
    </xf>
    <xf numFmtId="0" fontId="20" fillId="6" borderId="23" xfId="0" applyFont="1" applyFill="1" applyBorder="1" applyAlignment="1">
      <alignment horizontal="center" vertical="center"/>
    </xf>
    <xf numFmtId="0" fontId="9" fillId="6" borderId="22" xfId="0" applyFont="1" applyFill="1" applyBorder="1" applyAlignment="1">
      <alignment horizontal="center" vertical="center"/>
    </xf>
    <xf numFmtId="2" fontId="6" fillId="3" borderId="0" xfId="0" applyNumberFormat="1" applyFont="1" applyFill="1" applyAlignment="1">
      <alignment horizontal="center" vertical="center"/>
    </xf>
    <xf numFmtId="0" fontId="4" fillId="10" borderId="20" xfId="0" applyFont="1" applyFill="1" applyBorder="1" applyAlignment="1">
      <alignment vertical="center" wrapText="1"/>
    </xf>
    <xf numFmtId="0" fontId="23" fillId="11" borderId="4" xfId="0" applyFont="1" applyFill="1" applyBorder="1" applyAlignment="1">
      <alignment horizontal="center" vertical="center"/>
    </xf>
    <xf numFmtId="0" fontId="23" fillId="11" borderId="16" xfId="0" applyFont="1" applyFill="1" applyBorder="1" applyAlignment="1">
      <alignment horizontal="center" vertical="center"/>
    </xf>
    <xf numFmtId="164" fontId="23" fillId="11" borderId="16" xfId="0" applyNumberFormat="1" applyFont="1" applyFill="1" applyBorder="1" applyAlignment="1">
      <alignment horizontal="center" vertical="center"/>
    </xf>
    <xf numFmtId="0" fontId="22" fillId="11" borderId="13" xfId="0" applyFont="1" applyFill="1" applyBorder="1" applyAlignment="1">
      <alignment horizontal="center" vertical="center"/>
    </xf>
    <xf numFmtId="9" fontId="14" fillId="11" borderId="9" xfId="0" applyNumberFormat="1" applyFont="1" applyFill="1" applyBorder="1" applyAlignment="1">
      <alignment horizontal="center" vertical="center"/>
    </xf>
    <xf numFmtId="0" fontId="14" fillId="11" borderId="9" xfId="0" applyFont="1" applyFill="1" applyBorder="1" applyAlignment="1">
      <alignment horizontal="center" vertical="center" wrapText="1"/>
    </xf>
    <xf numFmtId="0" fontId="20" fillId="17" borderId="9" xfId="0" applyFont="1" applyFill="1" applyBorder="1" applyAlignment="1">
      <alignment horizontal="center" vertical="center"/>
    </xf>
    <xf numFmtId="0" fontId="20" fillId="12" borderId="13" xfId="0" applyFont="1" applyFill="1" applyBorder="1" applyAlignment="1">
      <alignment horizontal="center" vertical="center" wrapText="1"/>
    </xf>
    <xf numFmtId="0" fontId="9" fillId="14" borderId="5" xfId="0" applyFont="1" applyFill="1" applyBorder="1" applyAlignment="1">
      <alignment horizontal="center" vertical="center"/>
    </xf>
    <xf numFmtId="0" fontId="20" fillId="2" borderId="16" xfId="0" applyFont="1" applyFill="1" applyBorder="1" applyAlignment="1">
      <alignment horizontal="center" vertical="center"/>
    </xf>
    <xf numFmtId="0" fontId="9" fillId="2" borderId="9" xfId="0" applyFont="1" applyFill="1" applyBorder="1" applyAlignment="1">
      <alignment horizontal="center" vertical="center"/>
    </xf>
    <xf numFmtId="0" fontId="20" fillId="9" borderId="11" xfId="0" applyFont="1" applyFill="1" applyBorder="1" applyAlignment="1">
      <alignment horizontal="center" vertical="center"/>
    </xf>
    <xf numFmtId="0" fontId="20" fillId="5" borderId="23" xfId="0" applyFont="1" applyFill="1" applyBorder="1" applyAlignment="1">
      <alignment horizontal="center" vertical="center"/>
    </xf>
    <xf numFmtId="1" fontId="9" fillId="8" borderId="5" xfId="0" applyNumberFormat="1" applyFont="1" applyFill="1" applyBorder="1" applyAlignment="1">
      <alignment horizontal="center" vertical="center"/>
    </xf>
    <xf numFmtId="0" fontId="0" fillId="15" borderId="16" xfId="0" applyFill="1" applyBorder="1" applyAlignment="1">
      <alignment vertical="center" wrapText="1"/>
    </xf>
    <xf numFmtId="0" fontId="23" fillId="11" borderId="13" xfId="0" applyFont="1" applyFill="1" applyBorder="1" applyAlignment="1">
      <alignment horizontal="center" vertical="center"/>
    </xf>
    <xf numFmtId="9" fontId="20" fillId="11" borderId="9" xfId="0" applyNumberFormat="1" applyFont="1" applyFill="1" applyBorder="1" applyAlignment="1">
      <alignment horizontal="center" vertical="center"/>
    </xf>
    <xf numFmtId="0" fontId="14" fillId="11" borderId="9" xfId="0" applyFont="1" applyFill="1" applyBorder="1" applyAlignment="1">
      <alignment horizontal="center" vertical="center"/>
    </xf>
    <xf numFmtId="0" fontId="20" fillId="4" borderId="16" xfId="0" applyFont="1" applyFill="1" applyBorder="1" applyAlignment="1">
      <alignment horizontal="center" vertical="center"/>
    </xf>
    <xf numFmtId="0" fontId="9" fillId="4" borderId="9" xfId="0" applyFont="1" applyFill="1" applyBorder="1" applyAlignment="1">
      <alignment horizontal="center" vertical="center"/>
    </xf>
    <xf numFmtId="0" fontId="20" fillId="5" borderId="4" xfId="0" applyFont="1" applyFill="1" applyBorder="1" applyAlignment="1">
      <alignment horizontal="center" vertical="center"/>
    </xf>
    <xf numFmtId="0" fontId="9" fillId="5" borderId="9" xfId="0" applyFont="1" applyFill="1" applyBorder="1" applyAlignment="1">
      <alignment horizontal="center" vertical="center"/>
    </xf>
    <xf numFmtId="0" fontId="20" fillId="6" borderId="4" xfId="0" applyFont="1" applyFill="1" applyBorder="1" applyAlignment="1">
      <alignment horizontal="center" vertical="center"/>
    </xf>
    <xf numFmtId="0" fontId="9" fillId="6" borderId="9" xfId="0" applyFont="1" applyFill="1" applyBorder="1" applyAlignment="1">
      <alignment horizontal="center" vertical="center"/>
    </xf>
    <xf numFmtId="0" fontId="9" fillId="8" borderId="5" xfId="0" applyFont="1" applyFill="1" applyBorder="1" applyAlignment="1">
      <alignment horizontal="center" vertical="center"/>
    </xf>
    <xf numFmtId="0" fontId="25" fillId="11" borderId="9" xfId="0" applyFont="1" applyFill="1" applyBorder="1" applyAlignment="1">
      <alignment horizontal="center" vertical="center"/>
    </xf>
    <xf numFmtId="9" fontId="25" fillId="11" borderId="9" xfId="0" applyNumberFormat="1" applyFont="1" applyFill="1" applyBorder="1" applyAlignment="1">
      <alignment horizontal="center" vertical="center"/>
    </xf>
    <xf numFmtId="0" fontId="0" fillId="15" borderId="16" xfId="0" applyFill="1" applyBorder="1"/>
    <xf numFmtId="0" fontId="20" fillId="4" borderId="16" xfId="0" applyFont="1" applyFill="1" applyBorder="1" applyAlignment="1">
      <alignment horizontal="center" vertical="center" wrapText="1"/>
    </xf>
    <xf numFmtId="0" fontId="20" fillId="5" borderId="4" xfId="0" applyFont="1" applyFill="1" applyBorder="1" applyAlignment="1">
      <alignment horizontal="center" vertical="center" wrapText="1"/>
    </xf>
    <xf numFmtId="164" fontId="14" fillId="11" borderId="9" xfId="0" applyNumberFormat="1" applyFont="1" applyFill="1" applyBorder="1" applyAlignment="1">
      <alignment horizontal="center" vertical="center"/>
    </xf>
    <xf numFmtId="49" fontId="20" fillId="9" borderId="13" xfId="0" applyNumberFormat="1" applyFont="1" applyFill="1" applyBorder="1" applyAlignment="1">
      <alignment horizontal="center" vertical="center"/>
    </xf>
    <xf numFmtId="49" fontId="20" fillId="12" borderId="13" xfId="0" applyNumberFormat="1" applyFont="1" applyFill="1" applyBorder="1" applyAlignment="1">
      <alignment horizontal="center" vertical="center"/>
    </xf>
    <xf numFmtId="0" fontId="4" fillId="10" borderId="13" xfId="0" applyFont="1" applyFill="1" applyBorder="1" applyAlignment="1">
      <alignment vertical="center" wrapText="1"/>
    </xf>
    <xf numFmtId="2" fontId="6" fillId="7" borderId="24" xfId="0" applyNumberFormat="1" applyFont="1" applyFill="1" applyBorder="1" applyAlignment="1">
      <alignment horizontal="center" vertical="center"/>
    </xf>
    <xf numFmtId="2" fontId="6" fillId="7" borderId="0" xfId="0" applyNumberFormat="1" applyFont="1" applyFill="1" applyAlignment="1">
      <alignment horizontal="center"/>
    </xf>
    <xf numFmtId="2" fontId="6" fillId="7" borderId="0" xfId="0" applyNumberFormat="1" applyFont="1" applyFill="1" applyAlignment="1">
      <alignment horizontal="center" vertical="center"/>
    </xf>
    <xf numFmtId="0" fontId="9" fillId="14" borderId="7" xfId="0" applyFont="1" applyFill="1" applyBorder="1" applyAlignment="1">
      <alignment horizontal="center"/>
    </xf>
    <xf numFmtId="0" fontId="20" fillId="2" borderId="17" xfId="0" applyFont="1" applyFill="1" applyBorder="1" applyAlignment="1">
      <alignment horizontal="center"/>
    </xf>
    <xf numFmtId="0" fontId="9" fillId="2" borderId="10" xfId="0" applyFont="1" applyFill="1" applyBorder="1" applyAlignment="1">
      <alignment horizontal="center"/>
    </xf>
    <xf numFmtId="0" fontId="20" fillId="9" borderId="12" xfId="0" applyFont="1" applyFill="1" applyBorder="1" applyAlignment="1">
      <alignment horizontal="center"/>
    </xf>
    <xf numFmtId="0" fontId="20" fillId="4" borderId="17" xfId="0" applyFont="1" applyFill="1" applyBorder="1" applyAlignment="1">
      <alignment horizontal="center"/>
    </xf>
    <xf numFmtId="0" fontId="9" fillId="4" borderId="10" xfId="0" applyFont="1" applyFill="1" applyBorder="1" applyAlignment="1">
      <alignment horizontal="center"/>
    </xf>
    <xf numFmtId="0" fontId="20" fillId="5" borderId="6" xfId="0" applyFont="1" applyFill="1" applyBorder="1" applyAlignment="1">
      <alignment horizontal="center"/>
    </xf>
    <xf numFmtId="0" fontId="9" fillId="5" borderId="10" xfId="0" applyFont="1" applyFill="1" applyBorder="1" applyAlignment="1">
      <alignment horizontal="center"/>
    </xf>
    <xf numFmtId="0" fontId="20" fillId="6" borderId="6" xfId="0" applyFont="1" applyFill="1" applyBorder="1" applyAlignment="1">
      <alignment horizontal="center"/>
    </xf>
    <xf numFmtId="0" fontId="9" fillId="6" borderId="10" xfId="0" applyFont="1" applyFill="1" applyBorder="1" applyAlignment="1">
      <alignment horizontal="center"/>
    </xf>
    <xf numFmtId="2" fontId="20" fillId="8" borderId="15" xfId="0" applyNumberFormat="1" applyFont="1" applyFill="1" applyBorder="1" applyAlignment="1">
      <alignment horizontal="center"/>
    </xf>
    <xf numFmtId="0" fontId="9" fillId="8" borderId="7" xfId="0" applyFont="1" applyFill="1" applyBorder="1" applyAlignment="1">
      <alignment horizontal="center"/>
    </xf>
    <xf numFmtId="0" fontId="20" fillId="11" borderId="6" xfId="0" applyFont="1" applyFill="1" applyBorder="1" applyAlignment="1">
      <alignment horizontal="center"/>
    </xf>
    <xf numFmtId="0" fontId="20" fillId="11" borderId="17" xfId="0" applyFont="1" applyFill="1" applyBorder="1" applyAlignment="1">
      <alignment horizontal="center"/>
    </xf>
    <xf numFmtId="0" fontId="20" fillId="11" borderId="15" xfId="0" applyFont="1" applyFill="1" applyBorder="1" applyAlignment="1">
      <alignment horizontal="center"/>
    </xf>
    <xf numFmtId="0" fontId="20" fillId="11" borderId="10" xfId="0" applyFont="1" applyFill="1" applyBorder="1" applyAlignment="1">
      <alignment horizontal="center"/>
    </xf>
    <xf numFmtId="0" fontId="1" fillId="10" borderId="13" xfId="0" applyFont="1" applyFill="1" applyBorder="1"/>
    <xf numFmtId="0" fontId="0" fillId="12" borderId="13" xfId="0" applyFill="1" applyBorder="1"/>
    <xf numFmtId="164" fontId="14" fillId="17" borderId="9" xfId="0" applyNumberFormat="1" applyFont="1" applyFill="1" applyBorder="1" applyAlignment="1">
      <alignment horizontal="center" vertical="center"/>
    </xf>
    <xf numFmtId="0" fontId="20" fillId="17" borderId="9" xfId="0" applyFont="1" applyFill="1" applyBorder="1" applyAlignment="1">
      <alignment horizontal="center"/>
    </xf>
    <xf numFmtId="9" fontId="20" fillId="17" borderId="9" xfId="0" applyNumberFormat="1" applyFont="1" applyFill="1" applyBorder="1" applyAlignment="1">
      <alignment horizontal="center" vertical="center"/>
    </xf>
    <xf numFmtId="0" fontId="14" fillId="17" borderId="9" xfId="0" applyFont="1" applyFill="1" applyBorder="1" applyAlignment="1">
      <alignment horizontal="center" vertical="center"/>
    </xf>
    <xf numFmtId="0" fontId="21" fillId="16" borderId="0" xfId="0" applyFont="1" applyFill="1" applyAlignment="1">
      <alignment horizontal="center" wrapText="1"/>
    </xf>
    <xf numFmtId="0" fontId="23" fillId="20" borderId="24" xfId="0" applyFont="1" applyFill="1" applyBorder="1" applyAlignment="1">
      <alignment horizontal="center" vertical="center"/>
    </xf>
    <xf numFmtId="0" fontId="23" fillId="20" borderId="24" xfId="0" applyFont="1" applyFill="1" applyBorder="1" applyAlignment="1">
      <alignment horizontal="center" vertical="center" wrapText="1"/>
    </xf>
    <xf numFmtId="1" fontId="0" fillId="21" borderId="2" xfId="5" applyNumberFormat="1" applyFont="1" applyFill="1" applyBorder="1" applyAlignment="1">
      <alignment horizontal="center"/>
    </xf>
    <xf numFmtId="1" fontId="0" fillId="21" borderId="14" xfId="0" applyNumberFormat="1" applyFill="1" applyBorder="1" applyAlignment="1">
      <alignment horizontal="center"/>
    </xf>
    <xf numFmtId="1" fontId="0" fillId="21" borderId="14" xfId="5" applyNumberFormat="1" applyFont="1" applyFill="1" applyBorder="1" applyAlignment="1">
      <alignment horizontal="center"/>
    </xf>
    <xf numFmtId="0" fontId="0" fillId="15" borderId="0" xfId="0" applyFill="1" applyAlignment="1">
      <alignment vertical="center"/>
    </xf>
    <xf numFmtId="0" fontId="0" fillId="15" borderId="0" xfId="0" applyFill="1" applyAlignment="1">
      <alignment vertical="center" wrapText="1"/>
    </xf>
    <xf numFmtId="0" fontId="30" fillId="17" borderId="47" xfId="0" applyFont="1" applyFill="1" applyBorder="1" applyAlignment="1">
      <alignment vertical="center"/>
    </xf>
    <xf numFmtId="0" fontId="28" fillId="2" borderId="47" xfId="0" applyFont="1" applyFill="1" applyBorder="1" applyAlignment="1">
      <alignment vertical="center" wrapText="1"/>
    </xf>
    <xf numFmtId="0" fontId="2" fillId="2" borderId="47" xfId="0" applyFont="1" applyFill="1" applyBorder="1"/>
    <xf numFmtId="0" fontId="2" fillId="2" borderId="37" xfId="0" applyFont="1" applyFill="1" applyBorder="1"/>
    <xf numFmtId="44" fontId="20" fillId="9" borderId="13" xfId="1" applyFont="1" applyFill="1" applyBorder="1" applyAlignment="1">
      <alignment vertical="center"/>
    </xf>
    <xf numFmtId="0" fontId="0" fillId="9" borderId="13" xfId="0" applyFill="1" applyBorder="1" applyAlignment="1">
      <alignment horizontal="center" vertical="center" wrapText="1"/>
    </xf>
    <xf numFmtId="164" fontId="20" fillId="9" borderId="13" xfId="0" applyNumberFormat="1" applyFont="1" applyFill="1" applyBorder="1" applyAlignment="1">
      <alignment horizontal="center" vertical="center"/>
    </xf>
    <xf numFmtId="0" fontId="0" fillId="9" borderId="13" xfId="0" applyFill="1" applyBorder="1" applyAlignment="1">
      <alignment horizontal="center" vertical="center"/>
    </xf>
    <xf numFmtId="0" fontId="0" fillId="12" borderId="13" xfId="0" applyFill="1" applyBorder="1" applyAlignment="1">
      <alignment horizontal="center" vertical="center"/>
    </xf>
    <xf numFmtId="0" fontId="0" fillId="9" borderId="13" xfId="0" applyFill="1" applyBorder="1" applyAlignment="1">
      <alignment horizontal="center"/>
    </xf>
    <xf numFmtId="44" fontId="20" fillId="9" borderId="13" xfId="1" applyFont="1" applyFill="1" applyBorder="1"/>
    <xf numFmtId="0" fontId="0" fillId="9" borderId="13" xfId="0" applyFill="1" applyBorder="1" applyAlignment="1">
      <alignment horizontal="center" wrapText="1"/>
    </xf>
    <xf numFmtId="0" fontId="20" fillId="9" borderId="9" xfId="0" applyFont="1" applyFill="1" applyBorder="1" applyAlignment="1">
      <alignment horizontal="center" vertical="center" wrapText="1"/>
    </xf>
    <xf numFmtId="0" fontId="20" fillId="9" borderId="9" xfId="0" applyFont="1" applyFill="1" applyBorder="1" applyAlignment="1">
      <alignment horizontal="center" vertical="center"/>
    </xf>
    <xf numFmtId="49" fontId="20" fillId="9" borderId="9" xfId="0" applyNumberFormat="1" applyFont="1" applyFill="1" applyBorder="1" applyAlignment="1">
      <alignment horizontal="center" vertical="center"/>
    </xf>
    <xf numFmtId="0" fontId="20" fillId="9" borderId="9" xfId="0" applyFont="1" applyFill="1" applyBorder="1" applyAlignment="1">
      <alignment horizontal="center"/>
    </xf>
    <xf numFmtId="0" fontId="9" fillId="13" borderId="47" xfId="0" applyFont="1" applyFill="1" applyBorder="1" applyAlignment="1">
      <alignment horizontal="center" vertical="center"/>
    </xf>
    <xf numFmtId="0" fontId="9" fillId="13" borderId="47" xfId="0" applyFont="1" applyFill="1" applyBorder="1" applyAlignment="1">
      <alignment horizontal="center"/>
    </xf>
    <xf numFmtId="0" fontId="9" fillId="13" borderId="37" xfId="0" applyFont="1" applyFill="1" applyBorder="1" applyAlignment="1">
      <alignment horizontal="center"/>
    </xf>
    <xf numFmtId="0" fontId="23" fillId="14" borderId="19" xfId="0" applyFont="1" applyFill="1" applyBorder="1" applyAlignment="1">
      <alignment horizontal="center" vertical="center"/>
    </xf>
    <xf numFmtId="0" fontId="23" fillId="14" borderId="16" xfId="0" applyFont="1" applyFill="1" applyBorder="1" applyAlignment="1">
      <alignment horizontal="center" vertical="center"/>
    </xf>
    <xf numFmtId="0" fontId="23" fillId="14" borderId="16" xfId="0" applyFont="1" applyFill="1" applyBorder="1" applyAlignment="1">
      <alignment horizontal="center"/>
    </xf>
    <xf numFmtId="0" fontId="23" fillId="14" borderId="17" xfId="0" applyFont="1" applyFill="1" applyBorder="1" applyAlignment="1">
      <alignment horizontal="center"/>
    </xf>
    <xf numFmtId="0" fontId="23" fillId="9" borderId="4" xfId="0" applyFont="1" applyFill="1" applyBorder="1" applyAlignment="1">
      <alignment horizontal="center" vertical="center"/>
    </xf>
    <xf numFmtId="164" fontId="23" fillId="9" borderId="5" xfId="0" applyNumberFormat="1" applyFont="1" applyFill="1" applyBorder="1" applyAlignment="1">
      <alignment horizontal="center" vertical="center"/>
    </xf>
    <xf numFmtId="164" fontId="23" fillId="9" borderId="4" xfId="0" applyNumberFormat="1" applyFont="1" applyFill="1" applyBorder="1" applyAlignment="1">
      <alignment horizontal="center" vertical="center"/>
    </xf>
    <xf numFmtId="0" fontId="23" fillId="9" borderId="4" xfId="0" applyFont="1" applyFill="1" applyBorder="1" applyAlignment="1">
      <alignment horizontal="center"/>
    </xf>
    <xf numFmtId="164" fontId="23" fillId="9" borderId="5" xfId="0" applyNumberFormat="1" applyFont="1" applyFill="1" applyBorder="1" applyAlignment="1">
      <alignment horizontal="center"/>
    </xf>
    <xf numFmtId="0" fontId="23" fillId="9" borderId="6" xfId="0" applyFont="1" applyFill="1" applyBorder="1" applyAlignment="1">
      <alignment horizontal="center"/>
    </xf>
    <xf numFmtId="164" fontId="23" fillId="9" borderId="7" xfId="0" applyNumberFormat="1" applyFont="1" applyFill="1" applyBorder="1" applyAlignment="1">
      <alignment horizontal="center"/>
    </xf>
    <xf numFmtId="0" fontId="9" fillId="2" borderId="34" xfId="0" applyFont="1" applyFill="1" applyBorder="1"/>
    <xf numFmtId="44" fontId="20" fillId="9" borderId="20" xfId="1" applyFont="1" applyFill="1" applyBorder="1" applyAlignment="1">
      <alignment vertical="center"/>
    </xf>
    <xf numFmtId="0" fontId="0" fillId="9" borderId="20" xfId="0" applyFill="1" applyBorder="1" applyAlignment="1">
      <alignment horizontal="center" vertical="center" wrapText="1"/>
    </xf>
    <xf numFmtId="164" fontId="20" fillId="9" borderId="20" xfId="0" applyNumberFormat="1" applyFont="1" applyFill="1" applyBorder="1" applyAlignment="1">
      <alignment horizontal="center" vertical="center"/>
    </xf>
    <xf numFmtId="0" fontId="20" fillId="9" borderId="22" xfId="0" applyFont="1" applyFill="1" applyBorder="1" applyAlignment="1">
      <alignment horizontal="center" vertical="center" wrapText="1"/>
    </xf>
    <xf numFmtId="0" fontId="9" fillId="13" borderId="48" xfId="0" applyFont="1" applyFill="1" applyBorder="1" applyAlignment="1">
      <alignment horizontal="center" vertical="center"/>
    </xf>
    <xf numFmtId="0" fontId="23" fillId="9" borderId="23" xfId="0" applyFont="1" applyFill="1" applyBorder="1" applyAlignment="1">
      <alignment horizontal="center" vertical="center"/>
    </xf>
    <xf numFmtId="164" fontId="23" fillId="9" borderId="21" xfId="0" applyNumberFormat="1" applyFont="1" applyFill="1" applyBorder="1" applyAlignment="1">
      <alignment horizontal="center" vertical="center"/>
    </xf>
    <xf numFmtId="0" fontId="1" fillId="20" borderId="44" xfId="0" applyFont="1" applyFill="1" applyBorder="1" applyAlignment="1">
      <alignment horizontal="center" wrapText="1"/>
    </xf>
    <xf numFmtId="0" fontId="20" fillId="9" borderId="25" xfId="0" applyFont="1" applyFill="1" applyBorder="1" applyAlignment="1">
      <alignment horizontal="center"/>
    </xf>
    <xf numFmtId="0" fontId="4" fillId="9" borderId="25" xfId="0" applyFont="1" applyFill="1" applyBorder="1" applyAlignment="1">
      <alignment horizontal="center" wrapText="1"/>
    </xf>
    <xf numFmtId="0" fontId="20" fillId="9" borderId="25" xfId="0" applyFont="1" applyFill="1" applyBorder="1" applyAlignment="1">
      <alignment horizontal="center" wrapText="1"/>
    </xf>
    <xf numFmtId="0" fontId="0" fillId="9" borderId="25" xfId="0" applyFill="1" applyBorder="1" applyAlignment="1">
      <alignment horizontal="center" wrapText="1"/>
    </xf>
    <xf numFmtId="0" fontId="9" fillId="13" borderId="25" xfId="0" applyFont="1" applyFill="1" applyBorder="1" applyAlignment="1">
      <alignment horizontal="center" wrapText="1"/>
    </xf>
    <xf numFmtId="0" fontId="23" fillId="9" borderId="25" xfId="0" applyFont="1" applyFill="1" applyBorder="1" applyAlignment="1">
      <alignment horizontal="center" wrapText="1"/>
    </xf>
    <xf numFmtId="0" fontId="23" fillId="14" borderId="25" xfId="0" applyFont="1" applyFill="1" applyBorder="1" applyAlignment="1">
      <alignment horizontal="center" wrapText="1"/>
    </xf>
    <xf numFmtId="0" fontId="20" fillId="2" borderId="25" xfId="0" applyFont="1" applyFill="1" applyBorder="1" applyAlignment="1">
      <alignment horizontal="center" wrapText="1"/>
    </xf>
    <xf numFmtId="0" fontId="9" fillId="2" borderId="25" xfId="0" applyFont="1" applyFill="1" applyBorder="1" applyAlignment="1">
      <alignment horizontal="center" wrapText="1"/>
    </xf>
    <xf numFmtId="0" fontId="20" fillId="4" borderId="25" xfId="0" applyFont="1" applyFill="1" applyBorder="1" applyAlignment="1">
      <alignment horizontal="center" vertical="center" wrapText="1"/>
    </xf>
    <xf numFmtId="0" fontId="9" fillId="4" borderId="25" xfId="0" applyFont="1" applyFill="1" applyBorder="1" applyAlignment="1">
      <alignment horizontal="center" wrapText="1"/>
    </xf>
    <xf numFmtId="0" fontId="20" fillId="5" borderId="25" xfId="0" applyFont="1" applyFill="1" applyBorder="1" applyAlignment="1">
      <alignment horizontal="center" wrapText="1"/>
    </xf>
    <xf numFmtId="0" fontId="9" fillId="5" borderId="25" xfId="0" applyFont="1" applyFill="1" applyBorder="1" applyAlignment="1">
      <alignment horizontal="center" wrapText="1"/>
    </xf>
    <xf numFmtId="0" fontId="20" fillId="6" borderId="25" xfId="0" applyFont="1" applyFill="1" applyBorder="1" applyAlignment="1">
      <alignment horizontal="center" wrapText="1"/>
    </xf>
    <xf numFmtId="0" fontId="9" fillId="6" borderId="25" xfId="0" applyFont="1" applyFill="1" applyBorder="1" applyAlignment="1">
      <alignment horizontal="center" wrapText="1"/>
    </xf>
    <xf numFmtId="44" fontId="20" fillId="9" borderId="29" xfId="1" applyFont="1" applyFill="1" applyBorder="1"/>
    <xf numFmtId="0" fontId="7" fillId="2" borderId="1" xfId="0" applyFont="1" applyFill="1" applyBorder="1"/>
    <xf numFmtId="43" fontId="1" fillId="10" borderId="13" xfId="0" applyNumberFormat="1" applyFont="1" applyFill="1" applyBorder="1" applyAlignment="1">
      <alignment horizontal="center" vertical="center"/>
    </xf>
    <xf numFmtId="43" fontId="1" fillId="10" borderId="13" xfId="0" applyNumberFormat="1" applyFont="1" applyFill="1" applyBorder="1" applyAlignment="1">
      <alignment vertical="center"/>
    </xf>
    <xf numFmtId="166" fontId="1" fillId="20" borderId="13" xfId="3" applyNumberFormat="1" applyFont="1" applyFill="1" applyBorder="1" applyAlignment="1">
      <alignment horizontal="center" vertical="center"/>
    </xf>
    <xf numFmtId="0" fontId="0" fillId="20" borderId="13" xfId="0" applyFill="1" applyBorder="1"/>
    <xf numFmtId="165" fontId="1" fillId="0" borderId="20" xfId="0" applyNumberFormat="1" applyFont="1" applyBorder="1" applyAlignment="1">
      <alignment horizontal="center" vertical="center"/>
    </xf>
    <xf numFmtId="0" fontId="20" fillId="11" borderId="1" xfId="0" applyFont="1" applyFill="1" applyBorder="1" applyAlignment="1">
      <alignment horizontal="center" wrapText="1"/>
    </xf>
    <xf numFmtId="2" fontId="10" fillId="7" borderId="28" xfId="0" applyNumberFormat="1" applyFont="1" applyFill="1" applyBorder="1" applyAlignment="1">
      <alignment horizontal="center" vertical="center" wrapText="1"/>
    </xf>
    <xf numFmtId="2" fontId="24" fillId="7" borderId="28" xfId="0" applyNumberFormat="1" applyFont="1" applyFill="1" applyBorder="1" applyAlignment="1">
      <alignment horizontal="center" vertical="center" wrapText="1"/>
    </xf>
    <xf numFmtId="2" fontId="50" fillId="7" borderId="28" xfId="0" applyNumberFormat="1" applyFont="1" applyFill="1" applyBorder="1" applyAlignment="1">
      <alignment horizontal="center" vertical="center" wrapText="1"/>
    </xf>
    <xf numFmtId="0" fontId="51" fillId="16" borderId="1" xfId="0" applyFont="1" applyFill="1" applyBorder="1" applyAlignment="1">
      <alignment horizontal="center"/>
    </xf>
    <xf numFmtId="0" fontId="0" fillId="10" borderId="20" xfId="0" applyFill="1" applyBorder="1"/>
    <xf numFmtId="0" fontId="9" fillId="2" borderId="27" xfId="0" applyFont="1" applyFill="1" applyBorder="1"/>
    <xf numFmtId="0" fontId="14" fillId="17" borderId="9" xfId="0" applyFont="1" applyFill="1" applyBorder="1" applyAlignment="1">
      <alignment horizontal="center" vertical="center" wrapText="1"/>
    </xf>
    <xf numFmtId="9" fontId="14" fillId="17" borderId="9" xfId="0" applyNumberFormat="1" applyFont="1" applyFill="1" applyBorder="1" applyAlignment="1">
      <alignment horizontal="center" vertical="center" wrapText="1"/>
    </xf>
    <xf numFmtId="9" fontId="14" fillId="17" borderId="9" xfId="0" applyNumberFormat="1" applyFont="1" applyFill="1" applyBorder="1" applyAlignment="1">
      <alignment horizontal="center" vertical="center"/>
    </xf>
    <xf numFmtId="166" fontId="0" fillId="10" borderId="13" xfId="0" applyNumberFormat="1" applyFill="1" applyBorder="1" applyAlignment="1">
      <alignment horizontal="center"/>
    </xf>
    <xf numFmtId="49" fontId="20" fillId="9" borderId="13" xfId="0" applyNumberFormat="1" applyFont="1" applyFill="1" applyBorder="1" applyAlignment="1">
      <alignment horizontal="center" vertical="center" wrapText="1"/>
    </xf>
    <xf numFmtId="0" fontId="1" fillId="10" borderId="9" xfId="0" applyFont="1" applyFill="1" applyBorder="1"/>
    <xf numFmtId="0" fontId="2" fillId="10" borderId="13" xfId="0" applyFont="1" applyFill="1" applyBorder="1"/>
    <xf numFmtId="166" fontId="0" fillId="10" borderId="13" xfId="3" applyNumberFormat="1" applyFont="1" applyFill="1" applyBorder="1" applyAlignment="1">
      <alignment horizontal="center"/>
    </xf>
    <xf numFmtId="0" fontId="44" fillId="10" borderId="49" xfId="0" applyFont="1" applyFill="1" applyBorder="1" applyAlignment="1">
      <alignment vertical="center" wrapText="1"/>
    </xf>
    <xf numFmtId="0" fontId="56" fillId="10" borderId="0" xfId="0" applyFont="1" applyFill="1"/>
    <xf numFmtId="0" fontId="58" fillId="10" borderId="49" xfId="0" applyFont="1" applyFill="1" applyBorder="1" applyAlignment="1">
      <alignment vertical="center" wrapText="1"/>
    </xf>
    <xf numFmtId="0" fontId="44" fillId="10" borderId="50" xfId="0" applyFont="1" applyFill="1" applyBorder="1" applyAlignment="1">
      <alignment vertical="center" wrapText="1"/>
    </xf>
    <xf numFmtId="0" fontId="57" fillId="10" borderId="51" xfId="0" applyFont="1" applyFill="1" applyBorder="1" applyAlignment="1">
      <alignment horizontal="center" vertical="center" wrapText="1"/>
    </xf>
    <xf numFmtId="0" fontId="58" fillId="10" borderId="1" xfId="0" applyFont="1" applyFill="1" applyBorder="1" applyAlignment="1">
      <alignment vertical="center" wrapText="1"/>
    </xf>
    <xf numFmtId="0" fontId="58" fillId="21" borderId="49" xfId="0" applyFont="1" applyFill="1" applyBorder="1" applyAlignment="1">
      <alignment vertical="center" wrapText="1"/>
    </xf>
    <xf numFmtId="0" fontId="58" fillId="21" borderId="1" xfId="0" applyFont="1" applyFill="1" applyBorder="1" applyAlignment="1">
      <alignment vertical="center" wrapText="1"/>
    </xf>
    <xf numFmtId="0" fontId="57" fillId="10" borderId="52" xfId="0" applyFont="1" applyFill="1" applyBorder="1" applyAlignment="1">
      <alignment horizontal="center" vertical="center" wrapText="1"/>
    </xf>
    <xf numFmtId="0" fontId="55" fillId="10" borderId="51" xfId="0" applyFont="1" applyFill="1" applyBorder="1" applyAlignment="1">
      <alignment horizontal="center" vertical="center" wrapText="1"/>
    </xf>
    <xf numFmtId="0" fontId="44" fillId="10" borderId="56" xfId="0" applyFont="1" applyFill="1" applyBorder="1" applyAlignment="1">
      <alignment vertical="center" wrapText="1"/>
    </xf>
    <xf numFmtId="0" fontId="58" fillId="21" borderId="56" xfId="0" applyFont="1" applyFill="1" applyBorder="1" applyAlignment="1">
      <alignment vertical="center" wrapText="1"/>
    </xf>
    <xf numFmtId="0" fontId="44" fillId="10" borderId="57" xfId="0" applyFont="1" applyFill="1" applyBorder="1" applyAlignment="1">
      <alignment vertical="center" wrapText="1"/>
    </xf>
    <xf numFmtId="0" fontId="58" fillId="21" borderId="40" xfId="0" applyFont="1" applyFill="1" applyBorder="1" applyAlignment="1">
      <alignment vertical="center" wrapText="1"/>
    </xf>
    <xf numFmtId="0" fontId="0" fillId="0" borderId="13" xfId="0" applyBorder="1" applyAlignment="1">
      <alignment horizontal="center"/>
    </xf>
    <xf numFmtId="164" fontId="0" fillId="0" borderId="13" xfId="0" applyNumberFormat="1" applyBorder="1" applyAlignment="1">
      <alignment horizontal="center"/>
    </xf>
    <xf numFmtId="0" fontId="60" fillId="10" borderId="0" xfId="0" applyFont="1" applyFill="1"/>
    <xf numFmtId="2" fontId="23" fillId="8" borderId="20" xfId="0" applyNumberFormat="1" applyFont="1" applyFill="1" applyBorder="1" applyAlignment="1">
      <alignment horizontal="center" vertical="center"/>
    </xf>
    <xf numFmtId="2" fontId="23" fillId="8" borderId="13" xfId="0" applyNumberFormat="1" applyFont="1" applyFill="1" applyBorder="1" applyAlignment="1">
      <alignment horizontal="center" vertical="center"/>
    </xf>
    <xf numFmtId="0" fontId="2" fillId="2" borderId="58" xfId="0" applyFont="1" applyFill="1" applyBorder="1" applyAlignment="1">
      <alignment horizontal="center" wrapText="1"/>
    </xf>
    <xf numFmtId="2" fontId="9" fillId="2" borderId="48" xfId="0" applyNumberFormat="1" applyFont="1" applyFill="1" applyBorder="1" applyAlignment="1">
      <alignment horizontal="center" vertical="center"/>
    </xf>
    <xf numFmtId="2" fontId="9" fillId="2" borderId="47" xfId="0" applyNumberFormat="1" applyFont="1" applyFill="1" applyBorder="1" applyAlignment="1">
      <alignment horizontal="center" vertical="center"/>
    </xf>
    <xf numFmtId="2" fontId="9" fillId="2" borderId="47" xfId="0" applyNumberFormat="1" applyFont="1" applyFill="1" applyBorder="1" applyAlignment="1">
      <alignment horizontal="center"/>
    </xf>
    <xf numFmtId="2" fontId="9" fillId="2" borderId="37" xfId="0" applyNumberFormat="1" applyFont="1" applyFill="1" applyBorder="1" applyAlignment="1">
      <alignment horizontal="center"/>
    </xf>
    <xf numFmtId="0" fontId="23" fillId="8" borderId="16" xfId="0" applyFont="1" applyFill="1" applyBorder="1" applyAlignment="1">
      <alignment horizontal="center" vertical="center"/>
    </xf>
    <xf numFmtId="0" fontId="23" fillId="8" borderId="16" xfId="0" applyFont="1" applyFill="1" applyBorder="1" applyAlignment="1">
      <alignment horizontal="center"/>
    </xf>
    <xf numFmtId="0" fontId="23" fillId="8" borderId="17" xfId="0" applyFont="1" applyFill="1" applyBorder="1" applyAlignment="1">
      <alignment horizontal="center"/>
    </xf>
    <xf numFmtId="0" fontId="23" fillId="22" borderId="11" xfId="0" applyFont="1" applyFill="1" applyBorder="1" applyAlignment="1">
      <alignment horizontal="center" vertical="center"/>
    </xf>
    <xf numFmtId="0" fontId="23" fillId="22" borderId="11" xfId="0" applyFont="1" applyFill="1" applyBorder="1" applyAlignment="1">
      <alignment horizontal="center"/>
    </xf>
    <xf numFmtId="0" fontId="23" fillId="22" borderId="12" xfId="0" applyFont="1" applyFill="1" applyBorder="1" applyAlignment="1">
      <alignment horizontal="center"/>
    </xf>
    <xf numFmtId="0" fontId="23" fillId="22" borderId="18" xfId="0" applyFont="1" applyFill="1" applyBorder="1" applyAlignment="1">
      <alignment horizontal="center" vertical="center"/>
    </xf>
    <xf numFmtId="0" fontId="27" fillId="22" borderId="1" xfId="0" applyFont="1" applyFill="1" applyBorder="1" applyAlignment="1">
      <alignment horizontal="center" wrapText="1"/>
    </xf>
    <xf numFmtId="0" fontId="23" fillId="8" borderId="19" xfId="0" applyFont="1" applyFill="1" applyBorder="1" applyAlignment="1">
      <alignment horizontal="center" vertical="center"/>
    </xf>
    <xf numFmtId="0" fontId="27" fillId="8" borderId="53" xfId="0" applyFont="1" applyFill="1" applyBorder="1" applyAlignment="1">
      <alignment horizontal="center" wrapText="1"/>
    </xf>
    <xf numFmtId="0" fontId="2" fillId="8" borderId="55" xfId="0" applyFont="1" applyFill="1" applyBorder="1" applyAlignment="1">
      <alignment horizontal="center" wrapText="1"/>
    </xf>
    <xf numFmtId="0" fontId="27" fillId="8" borderId="1" xfId="0" applyFont="1" applyFill="1" applyBorder="1" applyAlignment="1">
      <alignment horizontal="center" wrapText="1"/>
    </xf>
    <xf numFmtId="1" fontId="63" fillId="7" borderId="28" xfId="0" applyNumberFormat="1" applyFont="1" applyFill="1" applyBorder="1" applyAlignment="1">
      <alignment horizontal="center" vertical="center"/>
    </xf>
    <xf numFmtId="0" fontId="51" fillId="7" borderId="26" xfId="0" applyFont="1" applyFill="1" applyBorder="1" applyAlignment="1">
      <alignment horizontal="center" wrapText="1"/>
    </xf>
    <xf numFmtId="10" fontId="14" fillId="11" borderId="9" xfId="0" applyNumberFormat="1" applyFont="1" applyFill="1" applyBorder="1" applyAlignment="1">
      <alignment horizontal="center" vertical="center"/>
    </xf>
    <xf numFmtId="0" fontId="22" fillId="11" borderId="9" xfId="0" applyFont="1" applyFill="1" applyBorder="1" applyAlignment="1">
      <alignment horizontal="center" vertical="center" wrapText="1"/>
    </xf>
    <xf numFmtId="164" fontId="23" fillId="9" borderId="59" xfId="0" applyNumberFormat="1" applyFont="1" applyFill="1" applyBorder="1" applyAlignment="1">
      <alignment horizontal="center"/>
    </xf>
    <xf numFmtId="164" fontId="23" fillId="9" borderId="60" xfId="0" applyNumberFormat="1" applyFont="1" applyFill="1" applyBorder="1" applyAlignment="1">
      <alignment horizontal="center"/>
    </xf>
    <xf numFmtId="164" fontId="0" fillId="10" borderId="13" xfId="0" applyNumberFormat="1" applyFill="1" applyBorder="1" applyAlignment="1">
      <alignment horizontal="center"/>
    </xf>
    <xf numFmtId="164" fontId="0" fillId="0" borderId="46" xfId="0" applyNumberFormat="1" applyBorder="1" applyAlignment="1">
      <alignment horizontal="center"/>
    </xf>
    <xf numFmtId="0" fontId="20" fillId="4" borderId="25" xfId="0" applyFont="1" applyFill="1" applyBorder="1" applyAlignment="1">
      <alignment horizontal="center" wrapText="1"/>
    </xf>
    <xf numFmtId="0" fontId="0" fillId="0" borderId="13" xfId="0" applyBorder="1" applyAlignment="1">
      <alignment wrapText="1"/>
    </xf>
    <xf numFmtId="0" fontId="11" fillId="7" borderId="0" xfId="0" applyFont="1" applyFill="1" applyAlignment="1">
      <alignment horizontal="center" wrapText="1"/>
    </xf>
    <xf numFmtId="0" fontId="0" fillId="9" borderId="20" xfId="0" applyFill="1" applyBorder="1" applyAlignment="1">
      <alignment horizontal="center" vertical="center"/>
    </xf>
    <xf numFmtId="0" fontId="20" fillId="9" borderId="20" xfId="0" applyFont="1" applyFill="1" applyBorder="1" applyAlignment="1">
      <alignment horizontal="center" vertical="center" wrapText="1"/>
    </xf>
    <xf numFmtId="164" fontId="0" fillId="0" borderId="0" xfId="0" applyNumberFormat="1" applyAlignment="1">
      <alignment horizontal="center"/>
    </xf>
    <xf numFmtId="0" fontId="0" fillId="4" borderId="13" xfId="0" applyFill="1" applyBorder="1" applyAlignment="1">
      <alignment horizontal="center"/>
    </xf>
    <xf numFmtId="2" fontId="0" fillId="4" borderId="13" xfId="0" applyNumberFormat="1" applyFill="1" applyBorder="1" applyAlignment="1">
      <alignment horizontal="center"/>
    </xf>
    <xf numFmtId="0" fontId="0" fillId="2" borderId="13" xfId="0" applyFill="1" applyBorder="1" applyAlignment="1">
      <alignment horizontal="center"/>
    </xf>
    <xf numFmtId="1" fontId="0" fillId="4" borderId="13" xfId="0" applyNumberFormat="1" applyFill="1" applyBorder="1" applyAlignment="1">
      <alignment horizontal="center"/>
    </xf>
    <xf numFmtId="0" fontId="0" fillId="10" borderId="9" xfId="0" applyFill="1" applyBorder="1" applyAlignment="1">
      <alignment horizontal="center"/>
    </xf>
    <xf numFmtId="9" fontId="64" fillId="17" borderId="9" xfId="0" applyNumberFormat="1" applyFont="1" applyFill="1" applyBorder="1" applyAlignment="1">
      <alignment horizontal="center" vertical="center"/>
    </xf>
    <xf numFmtId="1" fontId="0" fillId="2" borderId="13" xfId="0" applyNumberFormat="1" applyFill="1" applyBorder="1" applyAlignment="1">
      <alignment horizontal="center"/>
    </xf>
    <xf numFmtId="164" fontId="0" fillId="10" borderId="0" xfId="0" applyNumberFormat="1" applyFill="1" applyAlignment="1">
      <alignment horizontal="center"/>
    </xf>
    <xf numFmtId="0" fontId="48" fillId="10" borderId="0" xfId="0" applyFont="1" applyFill="1"/>
    <xf numFmtId="0" fontId="65" fillId="10" borderId="0" xfId="0" applyFont="1" applyFill="1" applyAlignment="1">
      <alignment horizontal="center" vertical="center"/>
    </xf>
    <xf numFmtId="0" fontId="65" fillId="10" borderId="26" xfId="0" applyFont="1" applyFill="1" applyBorder="1" applyAlignment="1">
      <alignment horizontal="center" vertical="center"/>
    </xf>
    <xf numFmtId="2" fontId="11" fillId="7" borderId="24" xfId="0" applyNumberFormat="1" applyFont="1" applyFill="1" applyBorder="1" applyAlignment="1">
      <alignment horizontal="center" vertical="center"/>
    </xf>
    <xf numFmtId="49" fontId="66" fillId="0" borderId="0" xfId="5" applyNumberFormat="1" applyFont="1" applyAlignment="1">
      <alignment wrapText="1"/>
    </xf>
    <xf numFmtId="0" fontId="48" fillId="9" borderId="0" xfId="0" applyFont="1" applyFill="1"/>
    <xf numFmtId="0" fontId="48" fillId="0" borderId="0" xfId="0" applyFont="1"/>
    <xf numFmtId="49" fontId="48" fillId="0" borderId="0" xfId="5" applyNumberFormat="1" applyFont="1" applyAlignment="1">
      <alignment wrapText="1"/>
    </xf>
    <xf numFmtId="0" fontId="12" fillId="7" borderId="42" xfId="0" applyFont="1" applyFill="1" applyBorder="1" applyAlignment="1">
      <alignment horizontal="center" wrapText="1"/>
    </xf>
    <xf numFmtId="0" fontId="11" fillId="7" borderId="26" xfId="0" applyFont="1" applyFill="1" applyBorder="1" applyAlignment="1">
      <alignment horizontal="center" wrapText="1"/>
    </xf>
    <xf numFmtId="0" fontId="0" fillId="10" borderId="61" xfId="0" applyFill="1" applyBorder="1"/>
    <xf numFmtId="0" fontId="6" fillId="3" borderId="0" xfId="0" applyFont="1" applyFill="1" applyAlignment="1">
      <alignment horizontal="center" wrapText="1"/>
    </xf>
    <xf numFmtId="0" fontId="2" fillId="2" borderId="27" xfId="0" applyFont="1" applyFill="1" applyBorder="1" applyAlignment="1">
      <alignment horizontal="center" vertical="center"/>
    </xf>
    <xf numFmtId="0" fontId="9" fillId="2" borderId="11" xfId="0" applyFont="1" applyFill="1" applyBorder="1"/>
    <xf numFmtId="0" fontId="30" fillId="17" borderId="27" xfId="0" applyFont="1" applyFill="1" applyBorder="1" applyAlignment="1">
      <alignment vertical="center"/>
    </xf>
    <xf numFmtId="0" fontId="20" fillId="12" borderId="20" xfId="0" applyFont="1" applyFill="1" applyBorder="1" applyAlignment="1">
      <alignment horizontal="center" vertical="center" wrapText="1"/>
    </xf>
    <xf numFmtId="1" fontId="9" fillId="8" borderId="21" xfId="0" applyNumberFormat="1" applyFont="1" applyFill="1" applyBorder="1" applyAlignment="1">
      <alignment horizontal="center" vertical="center"/>
    </xf>
    <xf numFmtId="9" fontId="14" fillId="11" borderId="22" xfId="0" applyNumberFormat="1" applyFont="1" applyFill="1" applyBorder="1" applyAlignment="1">
      <alignment horizontal="center" vertical="center"/>
    </xf>
    <xf numFmtId="9" fontId="25" fillId="11" borderId="13" xfId="0" applyNumberFormat="1" applyFont="1" applyFill="1" applyBorder="1" applyAlignment="1">
      <alignment horizontal="center" vertical="center"/>
    </xf>
    <xf numFmtId="0" fontId="14" fillId="11" borderId="22" xfId="0" applyFont="1" applyFill="1" applyBorder="1" applyAlignment="1">
      <alignment horizontal="center" vertical="center" wrapText="1"/>
    </xf>
    <xf numFmtId="0" fontId="20" fillId="17" borderId="22" xfId="0" applyFont="1" applyFill="1" applyBorder="1" applyAlignment="1">
      <alignment horizontal="center" vertical="center"/>
    </xf>
    <xf numFmtId="0" fontId="6" fillId="7" borderId="28" xfId="0" applyFont="1" applyFill="1" applyBorder="1" applyAlignment="1">
      <alignment horizontal="center" wrapText="1"/>
    </xf>
    <xf numFmtId="49" fontId="20" fillId="11" borderId="9" xfId="0" applyNumberFormat="1" applyFont="1" applyFill="1" applyBorder="1" applyAlignment="1">
      <alignment horizontal="center" vertical="center" wrapText="1"/>
    </xf>
    <xf numFmtId="0" fontId="20" fillId="17" borderId="9" xfId="0" applyFont="1" applyFill="1" applyBorder="1" applyAlignment="1">
      <alignment horizontal="center" wrapText="1"/>
    </xf>
    <xf numFmtId="166" fontId="0" fillId="0" borderId="13" xfId="0" applyNumberFormat="1" applyBorder="1" applyAlignment="1">
      <alignment horizontal="center"/>
    </xf>
    <xf numFmtId="0" fontId="1" fillId="10" borderId="13" xfId="0" applyFont="1" applyFill="1" applyBorder="1" applyAlignment="1">
      <alignment horizontal="center"/>
    </xf>
    <xf numFmtId="9" fontId="0" fillId="10" borderId="13" xfId="0" applyNumberFormat="1" applyFill="1" applyBorder="1" applyAlignment="1">
      <alignment horizontal="center" wrapText="1"/>
    </xf>
    <xf numFmtId="164" fontId="0" fillId="10" borderId="13" xfId="0" applyNumberFormat="1" applyFill="1" applyBorder="1" applyAlignment="1">
      <alignment horizontal="center" wrapText="1"/>
    </xf>
    <xf numFmtId="2" fontId="0" fillId="0" borderId="13" xfId="0" applyNumberFormat="1" applyBorder="1" applyAlignment="1">
      <alignment horizontal="center"/>
    </xf>
    <xf numFmtId="10" fontId="0" fillId="10" borderId="46" xfId="0" applyNumberFormat="1" applyFill="1" applyBorder="1" applyAlignment="1">
      <alignment horizontal="center"/>
    </xf>
    <xf numFmtId="0" fontId="3" fillId="10" borderId="13" xfId="0" applyFont="1" applyFill="1" applyBorder="1" applyAlignment="1">
      <alignment wrapText="1"/>
    </xf>
    <xf numFmtId="0" fontId="4" fillId="10" borderId="13" xfId="0" applyFont="1" applyFill="1" applyBorder="1"/>
    <xf numFmtId="0" fontId="4" fillId="3" borderId="13" xfId="0" applyFont="1" applyFill="1" applyBorder="1"/>
    <xf numFmtId="0" fontId="71" fillId="10" borderId="13" xfId="0" applyFont="1" applyFill="1" applyBorder="1"/>
    <xf numFmtId="0" fontId="71" fillId="3" borderId="13" xfId="0" applyFont="1" applyFill="1" applyBorder="1"/>
    <xf numFmtId="1" fontId="10" fillId="7" borderId="28" xfId="0" applyNumberFormat="1" applyFont="1" applyFill="1" applyBorder="1" applyAlignment="1">
      <alignment horizontal="center" vertical="center"/>
    </xf>
    <xf numFmtId="1" fontId="10" fillId="7" borderId="28" xfId="0" applyNumberFormat="1" applyFont="1" applyFill="1" applyBorder="1" applyAlignment="1">
      <alignment horizontal="center"/>
    </xf>
    <xf numFmtId="1" fontId="10" fillId="7" borderId="28" xfId="0" applyNumberFormat="1" applyFont="1" applyFill="1" applyBorder="1" applyAlignment="1">
      <alignment horizontal="center" wrapText="1"/>
    </xf>
    <xf numFmtId="0" fontId="38" fillId="16" borderId="30" xfId="0" applyFont="1" applyFill="1" applyBorder="1" applyAlignment="1">
      <alignment vertical="center" wrapText="1"/>
    </xf>
    <xf numFmtId="49" fontId="4" fillId="0" borderId="0" xfId="0" applyNumberFormat="1" applyFont="1" applyAlignment="1">
      <alignment vertical="center" wrapText="1"/>
    </xf>
    <xf numFmtId="49" fontId="4" fillId="0" borderId="33" xfId="0" applyNumberFormat="1" applyFont="1" applyBorder="1" applyAlignment="1">
      <alignment vertical="center" wrapText="1"/>
    </xf>
    <xf numFmtId="49" fontId="4" fillId="0" borderId="26" xfId="0" applyNumberFormat="1" applyFont="1" applyBorder="1" applyAlignment="1">
      <alignment vertical="center" wrapText="1"/>
    </xf>
    <xf numFmtId="49" fontId="4" fillId="0" borderId="35" xfId="0" applyNumberFormat="1" applyFont="1" applyBorder="1" applyAlignment="1">
      <alignment vertical="center" wrapText="1"/>
    </xf>
    <xf numFmtId="0" fontId="24" fillId="0" borderId="31" xfId="0" applyFont="1" applyBorder="1" applyAlignment="1">
      <alignment horizontal="center" vertical="center"/>
    </xf>
    <xf numFmtId="0" fontId="4" fillId="0" borderId="34" xfId="0" applyFont="1" applyBorder="1"/>
    <xf numFmtId="49" fontId="34" fillId="0" borderId="14" xfId="0" applyNumberFormat="1" applyFont="1" applyBorder="1" applyAlignment="1">
      <alignment wrapText="1"/>
    </xf>
    <xf numFmtId="49" fontId="34" fillId="0" borderId="3" xfId="0" applyNumberFormat="1" applyFont="1" applyBorder="1" applyAlignment="1">
      <alignment wrapText="1"/>
    </xf>
    <xf numFmtId="0" fontId="37" fillId="0" borderId="36" xfId="0" applyFont="1" applyBorder="1" applyAlignment="1">
      <alignment horizontal="center" vertical="center" wrapText="1"/>
    </xf>
    <xf numFmtId="0" fontId="4" fillId="0" borderId="37" xfId="0" applyFont="1" applyBorder="1" applyAlignment="1">
      <alignment vertical="center" wrapText="1"/>
    </xf>
    <xf numFmtId="49" fontId="34" fillId="0" borderId="15" xfId="0" applyNumberFormat="1" applyFont="1" applyBorder="1" applyAlignment="1">
      <alignment wrapText="1"/>
    </xf>
    <xf numFmtId="49" fontId="34" fillId="0" borderId="7" xfId="0" applyNumberFormat="1" applyFont="1" applyBorder="1" applyAlignment="1">
      <alignment wrapText="1"/>
    </xf>
    <xf numFmtId="0" fontId="48" fillId="10" borderId="0" xfId="0" applyFont="1" applyFill="1" applyAlignment="1">
      <alignment vertical="center" wrapText="1"/>
    </xf>
    <xf numFmtId="0" fontId="48" fillId="10" borderId="0" xfId="0" applyFont="1" applyFill="1" applyAlignment="1">
      <alignment wrapText="1"/>
    </xf>
    <xf numFmtId="0" fontId="21" fillId="16" borderId="0" xfId="0" applyFont="1" applyFill="1" applyAlignment="1">
      <alignment horizontal="center" wrapText="1"/>
    </xf>
    <xf numFmtId="0" fontId="0" fillId="0" borderId="0" xfId="0" applyAlignment="1">
      <alignment wrapText="1"/>
    </xf>
    <xf numFmtId="0" fontId="0" fillId="0" borderId="26" xfId="0" applyBorder="1" applyAlignment="1">
      <alignment wrapText="1"/>
    </xf>
    <xf numFmtId="0" fontId="33" fillId="10" borderId="0" xfId="0" applyFont="1" applyFill="1" applyAlignment="1">
      <alignment horizontal="center" vertical="center" wrapText="1"/>
    </xf>
    <xf numFmtId="0" fontId="33" fillId="0" borderId="0" xfId="0" applyFont="1" applyAlignment="1">
      <alignment horizontal="center" vertical="center" wrapText="1"/>
    </xf>
    <xf numFmtId="0" fontId="4" fillId="10" borderId="0" xfId="0" applyFont="1" applyFill="1" applyAlignment="1">
      <alignment wrapText="1"/>
    </xf>
    <xf numFmtId="0" fontId="4" fillId="0" borderId="0" xfId="0" applyFont="1" applyAlignment="1">
      <alignment wrapText="1"/>
    </xf>
    <xf numFmtId="0" fontId="41" fillId="10" borderId="0" xfId="0" applyFont="1" applyFill="1"/>
    <xf numFmtId="0" fontId="46" fillId="19" borderId="0" xfId="0" applyFont="1" applyFill="1" applyAlignment="1">
      <alignment wrapText="1"/>
    </xf>
    <xf numFmtId="0" fontId="47" fillId="0" borderId="0" xfId="0" applyFont="1"/>
    <xf numFmtId="49" fontId="34" fillId="0" borderId="2" xfId="5" applyNumberFormat="1" applyFont="1" applyBorder="1" applyAlignment="1">
      <alignment wrapText="1"/>
    </xf>
    <xf numFmtId="49" fontId="4" fillId="0" borderId="34" xfId="5" applyNumberFormat="1" applyFont="1" applyBorder="1" applyAlignment="1">
      <alignment vertical="center" wrapText="1"/>
    </xf>
    <xf numFmtId="49" fontId="4" fillId="0" borderId="13" xfId="5" applyNumberFormat="1" applyFont="1" applyBorder="1" applyAlignment="1">
      <alignment wrapText="1"/>
    </xf>
    <xf numFmtId="49" fontId="4" fillId="0" borderId="13" xfId="0" applyNumberFormat="1" applyFont="1" applyBorder="1" applyAlignment="1">
      <alignment wrapText="1"/>
    </xf>
    <xf numFmtId="49" fontId="34" fillId="0" borderId="6" xfId="5" applyNumberFormat="1" applyFont="1" applyBorder="1" applyAlignment="1">
      <alignment wrapText="1"/>
    </xf>
    <xf numFmtId="49" fontId="38" fillId="16" borderId="30" xfId="5" applyNumberFormat="1" applyFont="1" applyFill="1" applyBorder="1" applyAlignment="1">
      <alignment vertical="center" wrapText="1"/>
    </xf>
    <xf numFmtId="49" fontId="4" fillId="0" borderId="27" xfId="5" applyNumberFormat="1" applyFont="1" applyBorder="1" applyAlignment="1">
      <alignment vertical="center" wrapText="1"/>
    </xf>
    <xf numFmtId="49" fontId="4" fillId="0" borderId="16" xfId="5" applyNumberFormat="1" applyFont="1" applyBorder="1" applyAlignment="1">
      <alignment wrapText="1"/>
    </xf>
    <xf numFmtId="49" fontId="4" fillId="0" borderId="0" xfId="5" applyNumberFormat="1" applyFont="1" applyBorder="1" applyAlignment="1">
      <alignment wrapText="1"/>
    </xf>
    <xf numFmtId="49" fontId="4" fillId="0" borderId="0" xfId="0" applyNumberFormat="1" applyFont="1" applyAlignment="1">
      <alignment wrapText="1"/>
    </xf>
    <xf numFmtId="49" fontId="4" fillId="0" borderId="33" xfId="0" applyNumberFormat="1" applyFont="1" applyBorder="1" applyAlignment="1">
      <alignment wrapText="1"/>
    </xf>
    <xf numFmtId="0" fontId="15" fillId="2" borderId="31"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0" xfId="0" applyFont="1" applyFill="1" applyAlignment="1">
      <alignment horizontal="center" vertical="center" wrapText="1"/>
    </xf>
    <xf numFmtId="0" fontId="4" fillId="9" borderId="25" xfId="0" applyFont="1" applyFill="1" applyBorder="1" applyAlignment="1">
      <alignment horizontal="center" wrapText="1"/>
    </xf>
    <xf numFmtId="0" fontId="44" fillId="18" borderId="0" xfId="0" applyFont="1" applyFill="1" applyAlignment="1">
      <alignment vertical="top" wrapText="1"/>
    </xf>
    <xf numFmtId="0" fontId="45" fillId="0" borderId="0" xfId="0" applyFont="1" applyAlignment="1">
      <alignment vertical="top" wrapText="1"/>
    </xf>
    <xf numFmtId="0" fontId="4" fillId="2" borderId="0" xfId="0" applyFont="1" applyFill="1" applyAlignment="1">
      <alignment vertical="center" wrapText="1"/>
    </xf>
    <xf numFmtId="0" fontId="33" fillId="2" borderId="0" xfId="0" applyFont="1" applyFill="1" applyAlignment="1">
      <alignment horizontal="center" vertical="center" wrapText="1"/>
    </xf>
    <xf numFmtId="0" fontId="54" fillId="2" borderId="0" xfId="0" applyFont="1" applyFill="1" applyAlignment="1">
      <alignment horizontal="center" vertical="center" wrapText="1"/>
    </xf>
    <xf numFmtId="0" fontId="4" fillId="10" borderId="0" xfId="0" applyFont="1" applyFill="1" applyAlignment="1">
      <alignment vertical="center" wrapText="1"/>
    </xf>
    <xf numFmtId="0" fontId="4" fillId="0" borderId="0" xfId="0" applyFont="1" applyAlignment="1">
      <alignment vertical="center" wrapText="1"/>
    </xf>
    <xf numFmtId="0" fontId="4" fillId="10" borderId="13" xfId="0" applyFont="1" applyFill="1" applyBorder="1"/>
    <xf numFmtId="0" fontId="4" fillId="0" borderId="13" xfId="0" applyFont="1" applyBorder="1"/>
    <xf numFmtId="0" fontId="4" fillId="10" borderId="9" xfId="0" applyFont="1" applyFill="1" applyBorder="1"/>
    <xf numFmtId="0" fontId="0" fillId="0" borderId="59" xfId="0" applyBorder="1"/>
    <xf numFmtId="0" fontId="0" fillId="0" borderId="16" xfId="0" applyBorder="1"/>
    <xf numFmtId="0" fontId="3" fillId="10" borderId="13" xfId="0" applyFont="1" applyFill="1" applyBorder="1"/>
    <xf numFmtId="0" fontId="0" fillId="0" borderId="13" xfId="0" applyBorder="1"/>
    <xf numFmtId="0" fontId="70" fillId="16" borderId="0" xfId="0" applyFont="1" applyFill="1" applyAlignment="1">
      <alignment horizontal="center" vertical="center"/>
    </xf>
    <xf numFmtId="0" fontId="4" fillId="10" borderId="0" xfId="0" applyFont="1" applyFill="1"/>
    <xf numFmtId="0" fontId="0" fillId="10" borderId="0" xfId="0" applyFill="1"/>
    <xf numFmtId="0" fontId="27" fillId="10" borderId="0" xfId="0" applyFont="1" applyFill="1"/>
    <xf numFmtId="0" fontId="1" fillId="10" borderId="0" xfId="0" applyFont="1" applyFill="1"/>
    <xf numFmtId="0" fontId="3" fillId="10" borderId="13" xfId="0" applyFont="1" applyFill="1" applyBorder="1" applyAlignment="1">
      <alignment wrapText="1"/>
    </xf>
    <xf numFmtId="0" fontId="3" fillId="0" borderId="13" xfId="0" applyFont="1" applyBorder="1" applyAlignment="1">
      <alignment wrapText="1"/>
    </xf>
    <xf numFmtId="0" fontId="0" fillId="0" borderId="0" xfId="0"/>
    <xf numFmtId="0" fontId="1" fillId="0" borderId="0" xfId="0" applyFont="1"/>
    <xf numFmtId="0" fontId="69" fillId="10" borderId="0" xfId="0" applyFont="1" applyFill="1" applyAlignment="1">
      <alignment horizontal="center" vertical="center"/>
    </xf>
    <xf numFmtId="0" fontId="69" fillId="0" borderId="0" xfId="0" applyFont="1" applyAlignment="1">
      <alignment horizontal="center" vertical="center"/>
    </xf>
    <xf numFmtId="0" fontId="20" fillId="0" borderId="13" xfId="0" applyFont="1" applyBorder="1" applyAlignment="1">
      <alignment vertical="center" wrapText="1"/>
    </xf>
    <xf numFmtId="0" fontId="0" fillId="0" borderId="13" xfId="0" applyBorder="1" applyAlignment="1">
      <alignment vertical="center" wrapText="1"/>
    </xf>
    <xf numFmtId="0" fontId="0" fillId="0" borderId="13" xfId="0" applyBorder="1" applyAlignment="1">
      <alignment vertical="center"/>
    </xf>
    <xf numFmtId="0" fontId="20" fillId="10" borderId="13" xfId="0" applyFont="1" applyFill="1" applyBorder="1" applyAlignment="1">
      <alignment vertical="center"/>
    </xf>
    <xf numFmtId="0" fontId="20" fillId="0" borderId="13" xfId="0" applyFont="1" applyBorder="1" applyAlignment="1">
      <alignment vertical="center"/>
    </xf>
    <xf numFmtId="0" fontId="15" fillId="2" borderId="27" xfId="0" applyFont="1" applyFill="1" applyBorder="1" applyAlignment="1">
      <alignment horizontal="center" vertical="center" wrapText="1"/>
    </xf>
    <xf numFmtId="0" fontId="20" fillId="11" borderId="27" xfId="0" applyFont="1" applyFill="1" applyBorder="1" applyAlignment="1">
      <alignment horizontal="center" wrapText="1"/>
    </xf>
    <xf numFmtId="0" fontId="20" fillId="0" borderId="0" xfId="0" applyFont="1" applyAlignment="1">
      <alignment horizontal="center" wrapText="1"/>
    </xf>
    <xf numFmtId="0" fontId="20" fillId="0" borderId="33" xfId="0" applyFont="1" applyBorder="1" applyAlignment="1">
      <alignment horizontal="center" wrapText="1"/>
    </xf>
    <xf numFmtId="0" fontId="20" fillId="0" borderId="0" xfId="0" applyFont="1" applyAlignment="1">
      <alignment wrapText="1"/>
    </xf>
    <xf numFmtId="0" fontId="20" fillId="0" borderId="33" xfId="0" applyFont="1" applyBorder="1" applyAlignment="1">
      <alignment wrapText="1"/>
    </xf>
    <xf numFmtId="0" fontId="0" fillId="0" borderId="13" xfId="0" applyBorder="1" applyAlignment="1">
      <alignment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1" fillId="10" borderId="53" xfId="0" applyFont="1" applyFill="1" applyBorder="1" applyAlignment="1">
      <alignment horizontal="left" vertical="center" wrapText="1"/>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59" fillId="10" borderId="53" xfId="0" applyFont="1" applyFill="1" applyBorder="1" applyAlignment="1">
      <alignment horizontal="center" vertical="center" wrapText="1"/>
    </xf>
    <xf numFmtId="0" fontId="20" fillId="0" borderId="54" xfId="0" applyFont="1" applyBorder="1" applyAlignment="1">
      <alignment wrapText="1"/>
    </xf>
    <xf numFmtId="0" fontId="20" fillId="0" borderId="55" xfId="0" applyFont="1" applyBorder="1" applyAlignment="1">
      <alignment wrapText="1"/>
    </xf>
    <xf numFmtId="0" fontId="1" fillId="10" borderId="3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26" xfId="0" applyBorder="1" applyAlignment="1">
      <alignment horizontal="left" vertical="center" wrapText="1"/>
    </xf>
    <xf numFmtId="0" fontId="0" fillId="0" borderId="35" xfId="0" applyBorder="1" applyAlignment="1">
      <alignment horizontal="left" vertical="center" wrapText="1"/>
    </xf>
    <xf numFmtId="0" fontId="0" fillId="10" borderId="31" xfId="0" applyFill="1" applyBorder="1" applyAlignment="1">
      <alignment wrapText="1"/>
    </xf>
    <xf numFmtId="0" fontId="0" fillId="0" borderId="30" xfId="0" applyBorder="1" applyAlignment="1">
      <alignment wrapText="1"/>
    </xf>
    <xf numFmtId="0" fontId="0" fillId="0" borderId="32" xfId="0" applyBorder="1" applyAlignment="1">
      <alignment wrapText="1"/>
    </xf>
    <xf numFmtId="164" fontId="23" fillId="9" borderId="28" xfId="0" applyNumberFormat="1" applyFont="1" applyFill="1" applyBorder="1" applyAlignment="1">
      <alignment horizontal="center" vertical="center"/>
    </xf>
    <xf numFmtId="164" fontId="23" fillId="3" borderId="28" xfId="0" applyNumberFormat="1" applyFont="1" applyFill="1" applyBorder="1" applyAlignment="1">
      <alignment horizontal="center" vertical="center"/>
    </xf>
    <xf numFmtId="164" fontId="23" fillId="3" borderId="59" xfId="0" applyNumberFormat="1" applyFont="1" applyFill="1" applyBorder="1" applyAlignment="1">
      <alignment horizontal="center" vertical="center"/>
    </xf>
    <xf numFmtId="0" fontId="4" fillId="10" borderId="0" xfId="0" applyFont="1" applyFill="1" applyBorder="1" applyAlignment="1">
      <alignment vertical="center" wrapText="1"/>
    </xf>
    <xf numFmtId="0" fontId="22" fillId="11" borderId="9" xfId="0" applyFont="1" applyFill="1" applyBorder="1" applyAlignment="1">
      <alignment horizontal="center" vertical="center"/>
    </xf>
    <xf numFmtId="9" fontId="23" fillId="17" borderId="13" xfId="0" applyNumberFormat="1" applyFont="1" applyFill="1" applyBorder="1" applyAlignment="1">
      <alignment horizontal="center" vertical="center" wrapText="1"/>
    </xf>
    <xf numFmtId="9" fontId="20" fillId="17" borderId="13" xfId="0" applyNumberFormat="1" applyFont="1" applyFill="1" applyBorder="1" applyAlignment="1">
      <alignment horizontal="center" vertical="center"/>
    </xf>
    <xf numFmtId="0" fontId="30" fillId="17" borderId="47" xfId="0" applyFont="1" applyFill="1" applyBorder="1" applyAlignment="1">
      <alignment vertical="center" wrapText="1"/>
    </xf>
    <xf numFmtId="0" fontId="2" fillId="2" borderId="0" xfId="0" applyFont="1" applyFill="1" applyBorder="1"/>
    <xf numFmtId="0" fontId="2" fillId="2" borderId="13" xfId="0" applyFont="1" applyFill="1" applyBorder="1" applyAlignment="1">
      <alignment horizontal="center" vertical="center"/>
    </xf>
    <xf numFmtId="2" fontId="31" fillId="7" borderId="0" xfId="0" applyNumberFormat="1" applyFont="1" applyFill="1" applyBorder="1" applyAlignment="1">
      <alignment horizontal="center" vertical="center"/>
    </xf>
    <xf numFmtId="0" fontId="0" fillId="15" borderId="0" xfId="0" applyFill="1" applyBorder="1" applyAlignment="1">
      <alignment vertical="center" wrapText="1"/>
    </xf>
    <xf numFmtId="0" fontId="0" fillId="0" borderId="0" xfId="0" applyBorder="1"/>
    <xf numFmtId="0" fontId="0" fillId="0" borderId="46" xfId="0" applyFill="1" applyBorder="1"/>
    <xf numFmtId="0" fontId="0" fillId="10" borderId="0" xfId="0" applyFill="1" applyBorder="1" applyAlignment="1">
      <alignment horizontal="center"/>
    </xf>
    <xf numFmtId="0" fontId="0" fillId="10" borderId="0" xfId="0" applyFill="1" applyBorder="1"/>
    <xf numFmtId="164" fontId="0" fillId="0" borderId="0" xfId="0" applyNumberFormat="1" applyBorder="1" applyAlignment="1">
      <alignment horizontal="center"/>
    </xf>
    <xf numFmtId="0" fontId="4" fillId="10" borderId="13" xfId="0" applyFont="1" applyFill="1" applyBorder="1" applyAlignment="1">
      <alignment wrapText="1"/>
    </xf>
    <xf numFmtId="166" fontId="23" fillId="9" borderId="28" xfId="0" applyNumberFormat="1" applyFont="1" applyFill="1" applyBorder="1" applyAlignment="1">
      <alignment horizontal="center" vertical="center"/>
    </xf>
    <xf numFmtId="166" fontId="23" fillId="9" borderId="59" xfId="0" applyNumberFormat="1" applyFont="1" applyFill="1" applyBorder="1" applyAlignment="1">
      <alignment horizontal="center" vertical="center"/>
    </xf>
    <xf numFmtId="10" fontId="23" fillId="9" borderId="4" xfId="0" applyNumberFormat="1" applyFont="1" applyFill="1" applyBorder="1" applyAlignment="1">
      <alignment horizontal="center" vertical="center"/>
    </xf>
    <xf numFmtId="0" fontId="23" fillId="9" borderId="58" xfId="0" applyFont="1" applyFill="1" applyBorder="1" applyAlignment="1">
      <alignment horizontal="center" wrapText="1"/>
    </xf>
    <xf numFmtId="10" fontId="23" fillId="9" borderId="9" xfId="0" applyNumberFormat="1" applyFont="1" applyFill="1" applyBorder="1" applyAlignment="1">
      <alignment horizontal="center" vertical="center"/>
    </xf>
    <xf numFmtId="0" fontId="23" fillId="14" borderId="29" xfId="0" applyFont="1" applyFill="1" applyBorder="1" applyAlignment="1">
      <alignment horizontal="center" wrapText="1"/>
    </xf>
    <xf numFmtId="0" fontId="23" fillId="10" borderId="13" xfId="0" applyFont="1" applyFill="1" applyBorder="1" applyAlignment="1">
      <alignment horizontal="center" wrapText="1"/>
    </xf>
    <xf numFmtId="166" fontId="23" fillId="10" borderId="13" xfId="0" applyNumberFormat="1" applyFont="1" applyFill="1" applyBorder="1" applyAlignment="1">
      <alignment horizontal="center" vertical="center"/>
    </xf>
    <xf numFmtId="164" fontId="23" fillId="10" borderId="13" xfId="0" applyNumberFormat="1" applyFont="1" applyFill="1" applyBorder="1" applyAlignment="1">
      <alignment horizontal="center" vertical="center"/>
    </xf>
    <xf numFmtId="10" fontId="23" fillId="10" borderId="13" xfId="0" applyNumberFormat="1" applyFont="1" applyFill="1" applyBorder="1" applyAlignment="1">
      <alignment horizontal="center" vertical="center"/>
    </xf>
    <xf numFmtId="164" fontId="23" fillId="10" borderId="13" xfId="0" applyNumberFormat="1" applyFont="1" applyFill="1" applyBorder="1" applyAlignment="1">
      <alignment horizontal="center"/>
    </xf>
    <xf numFmtId="166" fontId="23" fillId="10" borderId="16" xfId="0" applyNumberFormat="1" applyFont="1" applyFill="1" applyBorder="1" applyAlignment="1">
      <alignment horizontal="center" vertical="center"/>
    </xf>
    <xf numFmtId="164" fontId="23" fillId="10" borderId="19" xfId="0" applyNumberFormat="1" applyFont="1" applyFill="1" applyBorder="1" applyAlignment="1">
      <alignment horizontal="center" vertical="center"/>
    </xf>
    <xf numFmtId="10" fontId="23" fillId="10" borderId="16" xfId="0" applyNumberFormat="1" applyFont="1" applyFill="1" applyBorder="1" applyAlignment="1">
      <alignment horizontal="center" vertical="center"/>
    </xf>
    <xf numFmtId="164" fontId="23" fillId="10" borderId="16" xfId="0" applyNumberFormat="1" applyFont="1" applyFill="1" applyBorder="1" applyAlignment="1">
      <alignment horizontal="center" vertical="center"/>
    </xf>
    <xf numFmtId="164" fontId="23" fillId="10" borderId="16" xfId="0" applyNumberFormat="1" applyFont="1" applyFill="1" applyBorder="1" applyAlignment="1">
      <alignment horizontal="center"/>
    </xf>
    <xf numFmtId="164" fontId="23" fillId="10" borderId="62" xfId="0" applyNumberFormat="1" applyFont="1" applyFill="1" applyBorder="1" applyAlignment="1">
      <alignment horizontal="center"/>
    </xf>
    <xf numFmtId="164" fontId="23" fillId="3" borderId="19" xfId="0" applyNumberFormat="1" applyFont="1" applyFill="1" applyBorder="1" applyAlignment="1">
      <alignment horizontal="center" vertical="center"/>
    </xf>
    <xf numFmtId="10" fontId="23" fillId="3" borderId="16" xfId="0" applyNumberFormat="1" applyFont="1" applyFill="1" applyBorder="1" applyAlignment="1">
      <alignment horizontal="center" vertical="center"/>
    </xf>
    <xf numFmtId="164" fontId="23" fillId="3" borderId="16" xfId="0" applyNumberFormat="1" applyFont="1" applyFill="1" applyBorder="1" applyAlignment="1">
      <alignment horizontal="center" vertical="center"/>
    </xf>
    <xf numFmtId="164" fontId="23" fillId="3" borderId="13" xfId="0" applyNumberFormat="1" applyFont="1" applyFill="1" applyBorder="1" applyAlignment="1">
      <alignment horizontal="center" vertical="center"/>
    </xf>
    <xf numFmtId="166" fontId="23" fillId="9" borderId="59" xfId="0" applyNumberFormat="1" applyFont="1" applyFill="1" applyBorder="1" applyAlignment="1">
      <alignment horizontal="center"/>
    </xf>
  </cellXfs>
  <cellStyles count="6">
    <cellStyle name="Comma" xfId="2" builtinId="3"/>
    <cellStyle name="Comma 2" xfId="4" xr:uid="{66680554-BCC2-4DB5-95B5-E179E0FBF004}"/>
    <cellStyle name="Currency" xfId="1" builtinId="4"/>
    <cellStyle name="Currency 2" xfId="5" xr:uid="{0470652E-9B39-45B7-A19C-F10C1A02B98B}"/>
    <cellStyle name="Normal" xfId="0" builtinId="0"/>
    <cellStyle name="Percent" xfId="3" builtinId="5"/>
  </cellStyles>
  <dxfs count="0"/>
  <tableStyles count="0" defaultTableStyle="TableStyleMedium2" defaultPivotStyle="PivotStyleLight16"/>
  <colors>
    <mruColors>
      <color rgb="FFFFFFCC"/>
      <color rgb="FFFFFFFF"/>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(secs)</a:t>
            </a:r>
            <a:r>
              <a:rPr lang="en-US" baseline="0"/>
              <a:t> </a:t>
            </a:r>
            <a:r>
              <a:rPr lang="en-US"/>
              <a:t>to inflate 28c tire to 70psi - First inflation</a:t>
            </a:r>
          </a:p>
          <a:p>
            <a:pPr>
              <a:defRPr/>
            </a:pPr>
            <a:r>
              <a:rPr lang="en-US" sz="1200" i="1"/>
              <a:t>*Lower</a:t>
            </a:r>
            <a:r>
              <a:rPr lang="en-US" sz="1200" i="1" baseline="0"/>
              <a:t> is better</a:t>
            </a:r>
            <a:r>
              <a:rPr lang="en-US" sz="1200" i="1"/>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Micro'!$AA$507</c:f>
              <c:strCache>
                <c:ptCount val="1"/>
                <c:pt idx="0">
                  <c:v>Time</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2-86EB-4C52-9F03-7EC9AEB2183A}"/>
              </c:ext>
            </c:extLst>
          </c:dPt>
          <c:dPt>
            <c:idx val="10"/>
            <c:invertIfNegative val="0"/>
            <c:bubble3D val="0"/>
            <c:spPr>
              <a:solidFill>
                <a:schemeClr val="accent1">
                  <a:alpha val="85000"/>
                </a:schemeClr>
              </a:solidFill>
              <a:ln w="9525" cap="flat" cmpd="sng" algn="ctr">
                <a:solidFill>
                  <a:schemeClr val="accent4">
                    <a:lumMod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Micro'!$Z$508:$Z$525</c:f>
              <c:strCache>
                <c:ptCount val="18"/>
                <c:pt idx="0">
                  <c:v>Flextail Mini</c:v>
                </c:pt>
                <c:pt idx="1">
                  <c:v>Cyclplus AS2 - Ali X</c:v>
                </c:pt>
                <c:pt idx="2">
                  <c:v>Cyclplus AS2 - Genuine</c:v>
                </c:pt>
                <c:pt idx="3">
                  <c:v>Fumpa Nano</c:v>
                </c:pt>
                <c:pt idx="4">
                  <c:v>Flextail Tiny 200</c:v>
                </c:pt>
                <c:pt idx="5">
                  <c:v>Prestacycle Go</c:v>
                </c:pt>
                <c:pt idx="6">
                  <c:v>Cyclami HW-125</c:v>
                </c:pt>
                <c:pt idx="7">
                  <c:v>Trek Air Rush</c:v>
                </c:pt>
                <c:pt idx="8">
                  <c:v>Cyclami E1 Team</c:v>
                </c:pt>
                <c:pt idx="9">
                  <c:v>Silca Ellectrico Micro</c:v>
                </c:pt>
                <c:pt idx="10">
                  <c:v>Cycplus AS2 Ultra</c:v>
                </c:pt>
                <c:pt idx="11">
                  <c:v>Viair Recon</c:v>
                </c:pt>
                <c:pt idx="12">
                  <c:v>Coospo X1</c:v>
                </c:pt>
                <c:pt idx="13">
                  <c:v>Muc-Off Airmach Pro</c:v>
                </c:pt>
                <c:pt idx="14">
                  <c:v>Coospo AP-B1</c:v>
                </c:pt>
                <c:pt idx="15">
                  <c:v>Cycplus AS2 Pro</c:v>
                </c:pt>
                <c:pt idx="16">
                  <c:v>Magic Shine Airro</c:v>
                </c:pt>
                <c:pt idx="17">
                  <c:v>Airbank Pocket 2 Pro</c:v>
                </c:pt>
              </c:strCache>
            </c:strRef>
          </c:cat>
          <c:val>
            <c:numRef>
              <c:f>'Data Graphs - Micro'!$AA$508:$AA$525</c:f>
              <c:numCache>
                <c:formatCode>General</c:formatCode>
                <c:ptCount val="18"/>
                <c:pt idx="0">
                  <c:v>104</c:v>
                </c:pt>
                <c:pt idx="1">
                  <c:v>87</c:v>
                </c:pt>
                <c:pt idx="2">
                  <c:v>85</c:v>
                </c:pt>
                <c:pt idx="3">
                  <c:v>82</c:v>
                </c:pt>
                <c:pt idx="4">
                  <c:v>79</c:v>
                </c:pt>
                <c:pt idx="5">
                  <c:v>77</c:v>
                </c:pt>
                <c:pt idx="6">
                  <c:v>72</c:v>
                </c:pt>
                <c:pt idx="7">
                  <c:v>67</c:v>
                </c:pt>
                <c:pt idx="8">
                  <c:v>67</c:v>
                </c:pt>
                <c:pt idx="9">
                  <c:v>65</c:v>
                </c:pt>
                <c:pt idx="10">
                  <c:v>61</c:v>
                </c:pt>
                <c:pt idx="11">
                  <c:v>59</c:v>
                </c:pt>
                <c:pt idx="12">
                  <c:v>59</c:v>
                </c:pt>
                <c:pt idx="13">
                  <c:v>57</c:v>
                </c:pt>
                <c:pt idx="14">
                  <c:v>57</c:v>
                </c:pt>
                <c:pt idx="15">
                  <c:v>55</c:v>
                </c:pt>
                <c:pt idx="16">
                  <c:v>51</c:v>
                </c:pt>
                <c:pt idx="17">
                  <c:v>44</c:v>
                </c:pt>
              </c:numCache>
            </c:numRef>
          </c:val>
          <c:extLst>
            <c:ext xmlns:c16="http://schemas.microsoft.com/office/drawing/2014/chart" uri="{C3380CC4-5D6E-409C-BE32-E72D297353CC}">
              <c16:uniqueId val="{00000000-C380-4071-88FE-843D202C6726}"/>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Performance points divide by pump</a:t>
            </a:r>
            <a:r>
              <a:rPr lang="en-US" sz="2000" i="0" baseline="0"/>
              <a:t> volume</a:t>
            </a:r>
          </a:p>
          <a:p>
            <a:pPr>
              <a:defRPr/>
            </a:pPr>
            <a:r>
              <a:rPr lang="en-US" sz="1200" i="1" baseline="0"/>
              <a:t>*Higher is better</a:t>
            </a:r>
          </a:p>
          <a:p>
            <a:pPr>
              <a:defRPr/>
            </a:pPr>
            <a:r>
              <a:rPr lang="en-US" sz="1200" i="1" baseline="0"/>
              <a:t>*To date </a:t>
            </a:r>
            <a:r>
              <a:rPr lang="en-US" sz="1200" i="1" u="sng" baseline="0"/>
              <a:t>most</a:t>
            </a:r>
            <a:r>
              <a:rPr lang="en-US" sz="1200" i="1" baseline="0"/>
              <a:t> of the smaller units give up a lot of performance vs slightly larger units</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Micro'!$P$507</c:f>
              <c:strCache>
                <c:ptCount val="1"/>
                <c:pt idx="0">
                  <c:v>points v w</c:v>
                </c:pt>
              </c:strCache>
            </c:strRef>
          </c:tx>
          <c:spPr>
            <a:solidFill>
              <a:schemeClr val="accent1">
                <a:alpha val="85000"/>
              </a:schemeClr>
            </a:solidFill>
            <a:ln w="9525" cap="flat" cmpd="sng" algn="ctr">
              <a:solidFill>
                <a:schemeClr val="lt1">
                  <a:alpha val="50000"/>
                </a:schemeClr>
              </a:solidFill>
              <a:round/>
            </a:ln>
            <a:effectLst/>
          </c:spPr>
          <c:invertIfNegative val="0"/>
          <c:dPt>
            <c:idx val="11"/>
            <c:invertIfNegative val="0"/>
            <c:bubble3D val="0"/>
            <c:spPr>
              <a:solidFill>
                <a:schemeClr val="accent1"/>
              </a:solidFill>
              <a:ln w="9525" cap="flat" cmpd="sng" algn="ctr">
                <a:solidFill>
                  <a:schemeClr val="lt1">
                    <a:alpha val="50000"/>
                  </a:schemeClr>
                </a:solidFill>
                <a:round/>
              </a:ln>
              <a:effectLst/>
            </c:spPr>
          </c:dPt>
          <c:dPt>
            <c:idx val="14"/>
            <c:invertIfNegative val="0"/>
            <c:bubble3D val="0"/>
            <c:spPr>
              <a:solidFill>
                <a:schemeClr val="accent1">
                  <a:alpha val="85000"/>
                </a:schemeClr>
              </a:solidFill>
              <a:ln w="9525" cap="flat" cmpd="sng" algn="ctr">
                <a:solidFill>
                  <a:schemeClr val="lt1">
                    <a:alpha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Micro'!$O$508:$O$525</c:f>
              <c:strCache>
                <c:ptCount val="18"/>
                <c:pt idx="0">
                  <c:v>Cyclplus AS2 - Ali X</c:v>
                </c:pt>
                <c:pt idx="1">
                  <c:v>Flextail Mini</c:v>
                </c:pt>
                <c:pt idx="2">
                  <c:v>Cyclplus AS2 - Genuine</c:v>
                </c:pt>
                <c:pt idx="3">
                  <c:v>Cyclami HW-125</c:v>
                </c:pt>
                <c:pt idx="4">
                  <c:v>Trek Air Rush</c:v>
                </c:pt>
                <c:pt idx="5">
                  <c:v>Fumpa Nano</c:v>
                </c:pt>
                <c:pt idx="6">
                  <c:v>Coospo AP-B1</c:v>
                </c:pt>
                <c:pt idx="7">
                  <c:v>Prestacycle Go</c:v>
                </c:pt>
                <c:pt idx="8">
                  <c:v>Cyclami E1 Team</c:v>
                </c:pt>
                <c:pt idx="9">
                  <c:v>Silca Ellectrico Micro</c:v>
                </c:pt>
                <c:pt idx="10">
                  <c:v>Viair Recon</c:v>
                </c:pt>
                <c:pt idx="11">
                  <c:v>Flextail Tiny 200</c:v>
                </c:pt>
                <c:pt idx="12">
                  <c:v>Coospo X1</c:v>
                </c:pt>
                <c:pt idx="13">
                  <c:v>Magic Shine Airro</c:v>
                </c:pt>
                <c:pt idx="14">
                  <c:v>Cycplus AS2 Ultra</c:v>
                </c:pt>
                <c:pt idx="15">
                  <c:v>Cycplus AS2 Pro (2024)</c:v>
                </c:pt>
                <c:pt idx="16">
                  <c:v>Muc-Off Airmach Pro</c:v>
                </c:pt>
                <c:pt idx="17">
                  <c:v>Airbank Pocket 2 Pro</c:v>
                </c:pt>
              </c:strCache>
            </c:strRef>
          </c:cat>
          <c:val>
            <c:numRef>
              <c:f>'Data Graphs - Micro'!$P$508:$P$525</c:f>
              <c:numCache>
                <c:formatCode>General</c:formatCode>
                <c:ptCount val="18"/>
                <c:pt idx="0">
                  <c:v>0.18</c:v>
                </c:pt>
                <c:pt idx="1">
                  <c:v>0.19</c:v>
                </c:pt>
                <c:pt idx="2">
                  <c:v>0.21</c:v>
                </c:pt>
                <c:pt idx="3">
                  <c:v>0.28000000000000003</c:v>
                </c:pt>
                <c:pt idx="4">
                  <c:v>0.28999999999999998</c:v>
                </c:pt>
                <c:pt idx="5">
                  <c:v>0.3</c:v>
                </c:pt>
                <c:pt idx="6">
                  <c:v>0.38</c:v>
                </c:pt>
                <c:pt idx="7">
                  <c:v>0.39</c:v>
                </c:pt>
                <c:pt idx="8">
                  <c:v>0.41</c:v>
                </c:pt>
                <c:pt idx="9">
                  <c:v>0.5</c:v>
                </c:pt>
                <c:pt idx="10">
                  <c:v>0.5</c:v>
                </c:pt>
                <c:pt idx="11">
                  <c:v>0.51</c:v>
                </c:pt>
                <c:pt idx="12">
                  <c:v>0.53</c:v>
                </c:pt>
                <c:pt idx="13">
                  <c:v>0.62</c:v>
                </c:pt>
                <c:pt idx="14">
                  <c:v>0.69</c:v>
                </c:pt>
                <c:pt idx="15">
                  <c:v>0.69</c:v>
                </c:pt>
                <c:pt idx="16">
                  <c:v>0.71</c:v>
                </c:pt>
                <c:pt idx="17">
                  <c:v>0.79</c:v>
                </c:pt>
              </c:numCache>
            </c:numRef>
          </c:val>
          <c:extLst>
            <c:ext xmlns:c16="http://schemas.microsoft.com/office/drawing/2014/chart" uri="{C3380CC4-5D6E-409C-BE32-E72D297353CC}">
              <c16:uniqueId val="{00000000-0CC0-41F8-A768-6B6E7DA81614}"/>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 Cost</a:t>
            </a:r>
            <a:r>
              <a:rPr lang="en-US" sz="2000" i="0" baseline="0"/>
              <a:t> per performance point</a:t>
            </a:r>
          </a:p>
          <a:p>
            <a:pPr>
              <a:defRPr/>
            </a:pPr>
            <a:r>
              <a:rPr lang="en-US" sz="1200" i="1" baseline="0"/>
              <a:t>*Lower is better - this is a ratio of  outright performance vs $ spend</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Micro'!$X$507</c:f>
              <c:strCache>
                <c:ptCount val="1"/>
                <c:pt idx="0">
                  <c:v>Cost</c:v>
                </c:pt>
              </c:strCache>
            </c:strRef>
          </c:tx>
          <c:spPr>
            <a:solidFill>
              <a:schemeClr val="accent1">
                <a:alpha val="85000"/>
              </a:schemeClr>
            </a:solidFill>
            <a:ln w="9525" cap="flat" cmpd="sng" algn="ctr">
              <a:solidFill>
                <a:schemeClr val="lt1">
                  <a:alpha val="50000"/>
                </a:schemeClr>
              </a:solidFill>
              <a:round/>
            </a:ln>
            <a:effectLst/>
          </c:spPr>
          <c:invertIfNegative val="0"/>
          <c:dPt>
            <c:idx val="6"/>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D236-4BCB-B98C-98A0D674044B}"/>
              </c:ext>
            </c:extLst>
          </c:dPt>
          <c:dPt>
            <c:idx val="11"/>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3-199F-4DE9-8357-789A998153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Micro'!$W$508:$W$525</c:f>
              <c:strCache>
                <c:ptCount val="18"/>
                <c:pt idx="0">
                  <c:v>Cyclplus AS2 - Ali X</c:v>
                </c:pt>
                <c:pt idx="1">
                  <c:v>Fumpa Nano</c:v>
                </c:pt>
                <c:pt idx="2">
                  <c:v>Cyclplus AS2 - Genuine</c:v>
                </c:pt>
                <c:pt idx="3">
                  <c:v>Silca Ellectrico Micro</c:v>
                </c:pt>
                <c:pt idx="4">
                  <c:v>Flextail Mini</c:v>
                </c:pt>
                <c:pt idx="5">
                  <c:v>Prestacycle Go</c:v>
                </c:pt>
                <c:pt idx="6">
                  <c:v>Cycplus AS2 Ultra</c:v>
                </c:pt>
                <c:pt idx="7">
                  <c:v>Trek Air Rush</c:v>
                </c:pt>
                <c:pt idx="8">
                  <c:v>Viair Recon</c:v>
                </c:pt>
                <c:pt idx="9">
                  <c:v>Muc-Off Airmach Pro</c:v>
                </c:pt>
                <c:pt idx="10">
                  <c:v>Cycplus AS2 Pro</c:v>
                </c:pt>
                <c:pt idx="11">
                  <c:v>Flextail Tiny 200</c:v>
                </c:pt>
                <c:pt idx="12">
                  <c:v>Magic Shine Airro</c:v>
                </c:pt>
                <c:pt idx="13">
                  <c:v>Airbank Pocket 2 Pro</c:v>
                </c:pt>
                <c:pt idx="14">
                  <c:v>Coospo AP-B1</c:v>
                </c:pt>
                <c:pt idx="15">
                  <c:v>Coospo X1</c:v>
                </c:pt>
                <c:pt idx="16">
                  <c:v>Cyclami HW-125</c:v>
                </c:pt>
                <c:pt idx="17">
                  <c:v>Cyclami E1 Team</c:v>
                </c:pt>
              </c:strCache>
            </c:strRef>
          </c:cat>
          <c:val>
            <c:numRef>
              <c:f>'Data Graphs - Micro'!$X$508:$X$525</c:f>
              <c:numCache>
                <c:formatCode>General</c:formatCode>
                <c:ptCount val="18"/>
                <c:pt idx="0">
                  <c:v>10.53</c:v>
                </c:pt>
                <c:pt idx="1">
                  <c:v>6.95</c:v>
                </c:pt>
                <c:pt idx="2">
                  <c:v>6.62</c:v>
                </c:pt>
                <c:pt idx="3">
                  <c:v>5.01</c:v>
                </c:pt>
                <c:pt idx="4">
                  <c:v>4.5599999999999996</c:v>
                </c:pt>
                <c:pt idx="5">
                  <c:v>4.21</c:v>
                </c:pt>
                <c:pt idx="6">
                  <c:v>3.64</c:v>
                </c:pt>
                <c:pt idx="7">
                  <c:v>3.64</c:v>
                </c:pt>
                <c:pt idx="8">
                  <c:v>3.08</c:v>
                </c:pt>
                <c:pt idx="9">
                  <c:v>2.98</c:v>
                </c:pt>
                <c:pt idx="10">
                  <c:v>2.74</c:v>
                </c:pt>
                <c:pt idx="11">
                  <c:v>2.5099999999999998</c:v>
                </c:pt>
                <c:pt idx="12">
                  <c:v>2.16</c:v>
                </c:pt>
                <c:pt idx="13">
                  <c:v>1.93</c:v>
                </c:pt>
                <c:pt idx="14">
                  <c:v>1.68</c:v>
                </c:pt>
                <c:pt idx="15">
                  <c:v>1.55</c:v>
                </c:pt>
                <c:pt idx="16">
                  <c:v>1.31</c:v>
                </c:pt>
                <c:pt idx="17">
                  <c:v>1.27</c:v>
                </c:pt>
              </c:numCache>
            </c:numRef>
          </c:val>
          <c:extLst>
            <c:ext xmlns:c16="http://schemas.microsoft.com/office/drawing/2014/chart" uri="{C3380CC4-5D6E-409C-BE32-E72D297353CC}">
              <c16:uniqueId val="{00000000-48CA-46AD-A83C-BD513BB9645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16gram co2 equivalent cannisters pumped</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Micro'!$AT$532</c:f>
              <c:strCache>
                <c:ptCount val="1"/>
                <c:pt idx="0">
                  <c:v>co2 cannisters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Micro'!$AS$533:$AS$550</c:f>
              <c:strCache>
                <c:ptCount val="17"/>
                <c:pt idx="0">
                  <c:v>Prestacycle Go</c:v>
                </c:pt>
                <c:pt idx="1">
                  <c:v>Cyclami E1 Team</c:v>
                </c:pt>
                <c:pt idx="2">
                  <c:v>Cyclplus AS2 - Ali X</c:v>
                </c:pt>
                <c:pt idx="3">
                  <c:v>Cyclami HW-125</c:v>
                </c:pt>
                <c:pt idx="4">
                  <c:v>Fumpa Nano</c:v>
                </c:pt>
                <c:pt idx="5">
                  <c:v>Cyclplus AS2 - Genuine</c:v>
                </c:pt>
                <c:pt idx="6">
                  <c:v>Flextail Tiny 200</c:v>
                </c:pt>
                <c:pt idx="7">
                  <c:v>Cycplus Ultra</c:v>
                </c:pt>
                <c:pt idx="8">
                  <c:v>Trek Air Rush Mini</c:v>
                </c:pt>
                <c:pt idx="9">
                  <c:v>Cycplus AS2 Pro</c:v>
                </c:pt>
                <c:pt idx="10">
                  <c:v>Flextail Mini</c:v>
                </c:pt>
                <c:pt idx="11">
                  <c:v>Silca Ellectrico Micro</c:v>
                </c:pt>
                <c:pt idx="12">
                  <c:v>Coospo X1</c:v>
                </c:pt>
                <c:pt idx="13">
                  <c:v>Coospo AP-B1</c:v>
                </c:pt>
                <c:pt idx="14">
                  <c:v>Muc-Off Airmach Pro</c:v>
                </c:pt>
                <c:pt idx="15">
                  <c:v>Magic Shine Airro</c:v>
                </c:pt>
                <c:pt idx="16">
                  <c:v>Viair Recon</c:v>
                </c:pt>
              </c:strCache>
            </c:strRef>
          </c:cat>
          <c:val>
            <c:numRef>
              <c:f>'Data Graphs - Micro'!$AT$533:$AT$550</c:f>
              <c:numCache>
                <c:formatCode>General</c:formatCode>
                <c:ptCount val="18"/>
                <c:pt idx="0">
                  <c:v>16.5</c:v>
                </c:pt>
                <c:pt idx="1">
                  <c:v>19.100000000000001</c:v>
                </c:pt>
                <c:pt idx="2">
                  <c:v>26</c:v>
                </c:pt>
                <c:pt idx="3">
                  <c:v>35.799999999999997</c:v>
                </c:pt>
                <c:pt idx="4">
                  <c:v>36.799999999999997</c:v>
                </c:pt>
                <c:pt idx="5">
                  <c:v>96.9</c:v>
                </c:pt>
                <c:pt idx="6">
                  <c:v>109.7</c:v>
                </c:pt>
                <c:pt idx="7">
                  <c:v>116.5</c:v>
                </c:pt>
                <c:pt idx="8">
                  <c:v>129.69999999999999</c:v>
                </c:pt>
                <c:pt idx="9">
                  <c:v>134.80000000000001</c:v>
                </c:pt>
                <c:pt idx="10">
                  <c:v>142.19999999999999</c:v>
                </c:pt>
                <c:pt idx="11">
                  <c:v>157.80000000000001</c:v>
                </c:pt>
                <c:pt idx="12">
                  <c:v>196.9</c:v>
                </c:pt>
                <c:pt idx="13">
                  <c:v>213.3</c:v>
                </c:pt>
                <c:pt idx="14">
                  <c:v>402</c:v>
                </c:pt>
                <c:pt idx="15">
                  <c:v>483.8</c:v>
                </c:pt>
                <c:pt idx="16">
                  <c:v>500</c:v>
                </c:pt>
              </c:numCache>
            </c:numRef>
          </c:val>
          <c:extLst>
            <c:ext xmlns:c16="http://schemas.microsoft.com/office/drawing/2014/chart" uri="{C3380CC4-5D6E-409C-BE32-E72D297353CC}">
              <c16:uniqueId val="{00000000-8EDD-4B19-ADDF-907FB733E539}"/>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Pump Failure Modality</a:t>
            </a:r>
            <a:endParaRPr lang="en-US" sz="1800" i="0" baseline="0"/>
          </a:p>
          <a:p>
            <a:pPr>
              <a:defRPr/>
            </a:pP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Micro'!$BE$532</c:f>
              <c:strCache>
                <c:ptCount val="1"/>
                <c:pt idx="0">
                  <c:v>No. </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Micro'!$BD$533:$BD$538</c:f>
              <c:strCache>
                <c:ptCount val="6"/>
                <c:pt idx="0">
                  <c:v>Motor</c:v>
                </c:pt>
                <c:pt idx="1">
                  <c:v>Battery</c:v>
                </c:pt>
                <c:pt idx="2">
                  <c:v>Other / Unknown </c:v>
                </c:pt>
                <c:pt idx="3">
                  <c:v>Electronics</c:v>
                </c:pt>
                <c:pt idx="4">
                  <c:v>Conrod Bearing</c:v>
                </c:pt>
                <c:pt idx="5">
                  <c:v>Piston Seal</c:v>
                </c:pt>
              </c:strCache>
            </c:strRef>
          </c:cat>
          <c:val>
            <c:numRef>
              <c:f>'Data Graphs - Micro'!$BE$533:$BE$538</c:f>
              <c:numCache>
                <c:formatCode>General</c:formatCode>
                <c:ptCount val="6"/>
                <c:pt idx="0">
                  <c:v>0</c:v>
                </c:pt>
                <c:pt idx="1">
                  <c:v>0</c:v>
                </c:pt>
                <c:pt idx="2">
                  <c:v>0</c:v>
                </c:pt>
                <c:pt idx="3">
                  <c:v>2</c:v>
                </c:pt>
                <c:pt idx="4">
                  <c:v>2</c:v>
                </c:pt>
                <c:pt idx="5">
                  <c:v>13</c:v>
                </c:pt>
              </c:numCache>
            </c:numRef>
          </c:val>
          <c:extLst>
            <c:ext xmlns:c16="http://schemas.microsoft.com/office/drawing/2014/chart" uri="{C3380CC4-5D6E-409C-BE32-E72D297353CC}">
              <c16:uniqueId val="{00000000-1226-4AF7-B167-7AB8BCFF727B}"/>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Pump</a:t>
            </a:r>
            <a:r>
              <a:rPr lang="en-US" sz="2000" i="0" baseline="0"/>
              <a:t> Cost (RRP) - Aud $</a:t>
            </a:r>
          </a:p>
          <a:p>
            <a:pPr>
              <a:defRPr/>
            </a:pPr>
            <a:r>
              <a:rPr lang="en-US" sz="1200" i="1" baseline="0"/>
              <a:t>*Lower is... well..... less expensive...</a:t>
            </a:r>
          </a:p>
          <a:p>
            <a:pPr>
              <a:defRPr/>
            </a:pP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678749213439466"/>
          <c:y val="0.15283845555764455"/>
          <c:w val="0.81175537475164738"/>
          <c:h val="0.79256279325010781"/>
        </c:manualLayout>
      </c:layout>
      <c:barChart>
        <c:barDir val="bar"/>
        <c:grouping val="clustered"/>
        <c:varyColors val="0"/>
        <c:ser>
          <c:idx val="0"/>
          <c:order val="0"/>
          <c:tx>
            <c:strRef>
              <c:f>'Data Graphs - Micro'!$S$507</c:f>
              <c:strCache>
                <c:ptCount val="1"/>
                <c:pt idx="0">
                  <c:v>Cost</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Micro'!$R$508:$R$525</c:f>
              <c:strCache>
                <c:ptCount val="18"/>
                <c:pt idx="0">
                  <c:v>Cyclami HW-125</c:v>
                </c:pt>
                <c:pt idx="1">
                  <c:v>Cyclami E1 Team</c:v>
                </c:pt>
                <c:pt idx="2">
                  <c:v>Flextail Mini</c:v>
                </c:pt>
                <c:pt idx="3">
                  <c:v>Coospo AP-B1</c:v>
                </c:pt>
                <c:pt idx="4">
                  <c:v>Coospo X1</c:v>
                </c:pt>
                <c:pt idx="5">
                  <c:v>Cyclplus AS2 - Genuine</c:v>
                </c:pt>
                <c:pt idx="6">
                  <c:v>Flextail Tiny 200</c:v>
                </c:pt>
                <c:pt idx="7">
                  <c:v>Airbank Pocket 2 Pro</c:v>
                </c:pt>
                <c:pt idx="8">
                  <c:v>Trek Air Rush</c:v>
                </c:pt>
                <c:pt idx="9">
                  <c:v>Cyclplus AS2 - Ali X</c:v>
                </c:pt>
                <c:pt idx="10">
                  <c:v>Magic Shine Airro</c:v>
                </c:pt>
                <c:pt idx="11">
                  <c:v>Fumpa Nano</c:v>
                </c:pt>
                <c:pt idx="12">
                  <c:v>Cycplus AS2 Pro</c:v>
                </c:pt>
                <c:pt idx="13">
                  <c:v>Viair Recon</c:v>
                </c:pt>
                <c:pt idx="14">
                  <c:v>Prestacycle Go</c:v>
                </c:pt>
                <c:pt idx="15">
                  <c:v>Muc-Off Airmach Pro</c:v>
                </c:pt>
                <c:pt idx="16">
                  <c:v>Cycplus AS2 Ultra</c:v>
                </c:pt>
                <c:pt idx="17">
                  <c:v>Silca Ellectrico Micro</c:v>
                </c:pt>
              </c:strCache>
            </c:strRef>
          </c:cat>
          <c:val>
            <c:numRef>
              <c:f>'Data Graphs - Micro'!$S$508:$S$525</c:f>
              <c:numCache>
                <c:formatCode>General</c:formatCode>
                <c:ptCount val="18"/>
                <c:pt idx="0">
                  <c:v>45.99</c:v>
                </c:pt>
                <c:pt idx="1">
                  <c:v>59.49</c:v>
                </c:pt>
                <c:pt idx="2">
                  <c:v>69.900000000000006</c:v>
                </c:pt>
                <c:pt idx="3">
                  <c:v>76.55</c:v>
                </c:pt>
                <c:pt idx="4">
                  <c:v>85.62</c:v>
                </c:pt>
                <c:pt idx="5">
                  <c:v>109.95</c:v>
                </c:pt>
                <c:pt idx="6">
                  <c:v>135</c:v>
                </c:pt>
                <c:pt idx="7">
                  <c:v>135</c:v>
                </c:pt>
                <c:pt idx="8">
                  <c:v>139.99</c:v>
                </c:pt>
                <c:pt idx="9">
                  <c:v>149</c:v>
                </c:pt>
                <c:pt idx="10">
                  <c:v>149.9</c:v>
                </c:pt>
                <c:pt idx="11">
                  <c:v>149.94999999999999</c:v>
                </c:pt>
                <c:pt idx="12">
                  <c:v>159.94999999999999</c:v>
                </c:pt>
                <c:pt idx="13">
                  <c:v>179.95</c:v>
                </c:pt>
                <c:pt idx="14">
                  <c:v>189</c:v>
                </c:pt>
                <c:pt idx="15">
                  <c:v>189.99</c:v>
                </c:pt>
                <c:pt idx="16">
                  <c:v>200</c:v>
                </c:pt>
                <c:pt idx="17">
                  <c:v>219</c:v>
                </c:pt>
              </c:numCache>
            </c:numRef>
          </c:val>
          <c:extLst>
            <c:ext xmlns:c16="http://schemas.microsoft.com/office/drawing/2014/chart" uri="{C3380CC4-5D6E-409C-BE32-E72D297353CC}">
              <c16:uniqueId val="{00000000-CDE7-4E78-983E-73AC5240454E}"/>
            </c:ext>
          </c:extLst>
        </c:ser>
        <c:ser>
          <c:idx val="1"/>
          <c:order val="1"/>
          <c:tx>
            <c:strRef>
              <c:f>'Data Graphs - Micro'!$T$507</c:f>
              <c:strCache>
                <c:ptCount val="1"/>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Micro'!$R$508:$R$525</c:f>
              <c:strCache>
                <c:ptCount val="18"/>
                <c:pt idx="0">
                  <c:v>Cyclami HW-125</c:v>
                </c:pt>
                <c:pt idx="1">
                  <c:v>Cyclami E1 Team</c:v>
                </c:pt>
                <c:pt idx="2">
                  <c:v>Flextail Mini</c:v>
                </c:pt>
                <c:pt idx="3">
                  <c:v>Coospo AP-B1</c:v>
                </c:pt>
                <c:pt idx="4">
                  <c:v>Coospo X1</c:v>
                </c:pt>
                <c:pt idx="5">
                  <c:v>Cyclplus AS2 - Genuine</c:v>
                </c:pt>
                <c:pt idx="6">
                  <c:v>Flextail Tiny 200</c:v>
                </c:pt>
                <c:pt idx="7">
                  <c:v>Airbank Pocket 2 Pro</c:v>
                </c:pt>
                <c:pt idx="8">
                  <c:v>Trek Air Rush</c:v>
                </c:pt>
                <c:pt idx="9">
                  <c:v>Cyclplus AS2 - Ali X</c:v>
                </c:pt>
                <c:pt idx="10">
                  <c:v>Magic Shine Airro</c:v>
                </c:pt>
                <c:pt idx="11">
                  <c:v>Fumpa Nano</c:v>
                </c:pt>
                <c:pt idx="12">
                  <c:v>Cycplus AS2 Pro</c:v>
                </c:pt>
                <c:pt idx="13">
                  <c:v>Viair Recon</c:v>
                </c:pt>
                <c:pt idx="14">
                  <c:v>Prestacycle Go</c:v>
                </c:pt>
                <c:pt idx="15">
                  <c:v>Muc-Off Airmach Pro</c:v>
                </c:pt>
                <c:pt idx="16">
                  <c:v>Cycplus AS2 Ultra</c:v>
                </c:pt>
                <c:pt idx="17">
                  <c:v>Silca Ellectrico Micro</c:v>
                </c:pt>
              </c:strCache>
            </c:strRef>
          </c:cat>
          <c:val>
            <c:numRef>
              <c:f>'Data Graphs - Micro'!$T$508:$T$525</c:f>
              <c:numCache>
                <c:formatCode>General</c:formatCode>
                <c:ptCount val="18"/>
              </c:numCache>
            </c:numRef>
          </c:val>
          <c:extLst>
            <c:ext xmlns:c16="http://schemas.microsoft.com/office/drawing/2014/chart" uri="{C3380CC4-5D6E-409C-BE32-E72D297353CC}">
              <c16:uniqueId val="{00000000-1B1B-4D72-B79F-837DAB9D286E}"/>
            </c:ext>
          </c:extLst>
        </c:ser>
        <c:ser>
          <c:idx val="2"/>
          <c:order val="2"/>
          <c:tx>
            <c:strRef>
              <c:f>'Data Graphs - Micro'!$U$507</c:f>
              <c:strCache>
                <c:ptCount val="1"/>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Micro'!$R$508:$R$525</c:f>
              <c:strCache>
                <c:ptCount val="18"/>
                <c:pt idx="0">
                  <c:v>Cyclami HW-125</c:v>
                </c:pt>
                <c:pt idx="1">
                  <c:v>Cyclami E1 Team</c:v>
                </c:pt>
                <c:pt idx="2">
                  <c:v>Flextail Mini</c:v>
                </c:pt>
                <c:pt idx="3">
                  <c:v>Coospo AP-B1</c:v>
                </c:pt>
                <c:pt idx="4">
                  <c:v>Coospo X1</c:v>
                </c:pt>
                <c:pt idx="5">
                  <c:v>Cyclplus AS2 - Genuine</c:v>
                </c:pt>
                <c:pt idx="6">
                  <c:v>Flextail Tiny 200</c:v>
                </c:pt>
                <c:pt idx="7">
                  <c:v>Airbank Pocket 2 Pro</c:v>
                </c:pt>
                <c:pt idx="8">
                  <c:v>Trek Air Rush</c:v>
                </c:pt>
                <c:pt idx="9">
                  <c:v>Cyclplus AS2 - Ali X</c:v>
                </c:pt>
                <c:pt idx="10">
                  <c:v>Magic Shine Airro</c:v>
                </c:pt>
                <c:pt idx="11">
                  <c:v>Fumpa Nano</c:v>
                </c:pt>
                <c:pt idx="12">
                  <c:v>Cycplus AS2 Pro</c:v>
                </c:pt>
                <c:pt idx="13">
                  <c:v>Viair Recon</c:v>
                </c:pt>
                <c:pt idx="14">
                  <c:v>Prestacycle Go</c:v>
                </c:pt>
                <c:pt idx="15">
                  <c:v>Muc-Off Airmach Pro</c:v>
                </c:pt>
                <c:pt idx="16">
                  <c:v>Cycplus AS2 Ultra</c:v>
                </c:pt>
                <c:pt idx="17">
                  <c:v>Silca Ellectrico Micro</c:v>
                </c:pt>
              </c:strCache>
            </c:strRef>
          </c:cat>
          <c:val>
            <c:numRef>
              <c:f>'Data Graphs - Micro'!$U$508:$U$525</c:f>
              <c:numCache>
                <c:formatCode>General</c:formatCode>
                <c:ptCount val="18"/>
              </c:numCache>
            </c:numRef>
          </c:val>
          <c:extLst>
            <c:ext xmlns:c16="http://schemas.microsoft.com/office/drawing/2014/chart" uri="{C3380CC4-5D6E-409C-BE32-E72D297353CC}">
              <c16:uniqueId val="{00000001-1B1B-4D72-B79F-837DAB9D286E}"/>
            </c:ext>
          </c:extLst>
        </c:ser>
        <c:dLbls>
          <c:dLblPos val="inEnd"/>
          <c:showLegendKey val="0"/>
          <c:showVal val="1"/>
          <c:showCatName val="0"/>
          <c:showSerName val="0"/>
          <c:showPercent val="0"/>
          <c:showBubbleSize val="0"/>
        </c:dLbls>
        <c:gapWidth val="0"/>
        <c:overlap val="50"/>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b" anchorCtr="0"/>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(Mins) to inflate from 0 to 120psi (28c Tire)</a:t>
            </a:r>
          </a:p>
          <a:p>
            <a:pPr>
              <a:defRPr/>
            </a:pPr>
            <a:r>
              <a:rPr lang="en-US" sz="1200" i="1"/>
              <a:t>*Lower</a:t>
            </a:r>
            <a:r>
              <a:rPr lang="en-US" sz="1200" i="1" baseline="0"/>
              <a:t> is better </a:t>
            </a:r>
          </a:p>
          <a:p>
            <a:pPr>
              <a:defRPr/>
            </a:pPr>
            <a:r>
              <a:rPr lang="en-US" sz="1200" i="1" baseline="0">
                <a:solidFill>
                  <a:srgbClr val="FF0000"/>
                </a:solidFill>
              </a:rPr>
              <a:t>0 = not test or unable to inlfate to 120psi</a:t>
            </a:r>
          </a:p>
          <a:p>
            <a:pPr>
              <a:defRPr/>
            </a:pPr>
            <a:r>
              <a:rPr lang="en-US" sz="1200" i="1" baseline="0">
                <a:solidFill>
                  <a:srgbClr val="FF0000"/>
                </a:solidFill>
              </a:rPr>
              <a:t>*New-ish metric, some units too used to get accurate number when introduced</a:t>
            </a:r>
            <a:endParaRPr lang="en-US" sz="1200" i="1">
              <a:solidFill>
                <a:srgbClr val="FF0000"/>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7155515089094867"/>
          <c:y val="0.17656927930057767"/>
          <c:w val="0.81294933888021936"/>
          <c:h val="0.7705814067338882"/>
        </c:manualLayout>
      </c:layout>
      <c:barChart>
        <c:barDir val="bar"/>
        <c:grouping val="clustered"/>
        <c:varyColors val="0"/>
        <c:ser>
          <c:idx val="0"/>
          <c:order val="0"/>
          <c:tx>
            <c:strRef>
              <c:f>'Data Graphs - Micro'!$AT$507</c:f>
              <c:strCache>
                <c:ptCount val="1"/>
                <c:pt idx="0">
                  <c:v>celcius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Micro'!$AS$508:$AS$525</c:f>
              <c:strCache>
                <c:ptCount val="18"/>
                <c:pt idx="0">
                  <c:v>Prestacycle Go</c:v>
                </c:pt>
                <c:pt idx="1">
                  <c:v>Cyclami HW-125</c:v>
                </c:pt>
                <c:pt idx="2">
                  <c:v>Trek Air Rush</c:v>
                </c:pt>
                <c:pt idx="3">
                  <c:v>Flextail Tiny 200</c:v>
                </c:pt>
                <c:pt idx="4">
                  <c:v>Cyclami E1 Team</c:v>
                </c:pt>
                <c:pt idx="5">
                  <c:v>Viair Recon</c:v>
                </c:pt>
                <c:pt idx="6">
                  <c:v>Coospo AP-B1</c:v>
                </c:pt>
                <c:pt idx="7">
                  <c:v>Cycplus AS2 Ultra</c:v>
                </c:pt>
                <c:pt idx="8">
                  <c:v>Magic Shine Airro</c:v>
                </c:pt>
                <c:pt idx="9">
                  <c:v>Coospo X1</c:v>
                </c:pt>
                <c:pt idx="10">
                  <c:v>Airbank Pocket 2 Pro</c:v>
                </c:pt>
                <c:pt idx="11">
                  <c:v>Fumpa Nano</c:v>
                </c:pt>
                <c:pt idx="12">
                  <c:v>Flextail Mini</c:v>
                </c:pt>
                <c:pt idx="13">
                  <c:v>Cyclplus AS2 - Ali X</c:v>
                </c:pt>
                <c:pt idx="14">
                  <c:v>Cycplus AS2 Pro</c:v>
                </c:pt>
                <c:pt idx="15">
                  <c:v>Cyclplus AS2 - Genuine</c:v>
                </c:pt>
                <c:pt idx="16">
                  <c:v>Silca Ellectrico Micro</c:v>
                </c:pt>
                <c:pt idx="17">
                  <c:v>Muc-Off Airmach Pro</c:v>
                </c:pt>
              </c:strCache>
            </c:strRef>
          </c:cat>
          <c:val>
            <c:numRef>
              <c:f>'Data Graphs - Micro'!$AT$508:$AT$525</c:f>
              <c:numCache>
                <c:formatCode>General</c:formatCode>
                <c:ptCount val="18"/>
                <c:pt idx="0">
                  <c:v>4.33</c:v>
                </c:pt>
                <c:pt idx="1">
                  <c:v>4</c:v>
                </c:pt>
                <c:pt idx="2">
                  <c:v>3.38</c:v>
                </c:pt>
                <c:pt idx="3">
                  <c:v>3.26</c:v>
                </c:pt>
                <c:pt idx="4">
                  <c:v>2.95</c:v>
                </c:pt>
                <c:pt idx="5">
                  <c:v>2.91</c:v>
                </c:pt>
                <c:pt idx="6">
                  <c:v>2.86</c:v>
                </c:pt>
                <c:pt idx="7">
                  <c:v>2.75</c:v>
                </c:pt>
                <c:pt idx="8">
                  <c:v>2.4300000000000002</c:v>
                </c:pt>
                <c:pt idx="9">
                  <c:v>2.4</c:v>
                </c:pt>
                <c:pt idx="10">
                  <c:v>1.78</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A-9825-40A5-AEDD-6FF171DB95F7}"/>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25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spPr>
            <a:solidFill>
              <a:schemeClr val="accent2"/>
            </a:solidFill>
            <a:ln>
              <a:noFill/>
            </a:ln>
            <a:effectLst/>
          </c:spPr>
          <c:invertIfNegative val="0"/>
          <c:dLbls>
            <c:spPr>
              <a:no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Micro'!$A$533:$A$549</c:f>
              <c:strCache>
                <c:ptCount val="17"/>
                <c:pt idx="0">
                  <c:v>Cyclplus AS2 - Ali X</c:v>
                </c:pt>
                <c:pt idx="1">
                  <c:v>Prestacycle Go</c:v>
                </c:pt>
                <c:pt idx="2">
                  <c:v>Cyclami HW-125</c:v>
                </c:pt>
                <c:pt idx="3">
                  <c:v>Cyclami E1 Team</c:v>
                </c:pt>
                <c:pt idx="4">
                  <c:v>Flextail Tiny 200</c:v>
                </c:pt>
                <c:pt idx="5">
                  <c:v>Cycplus AS2 Ultra</c:v>
                </c:pt>
                <c:pt idx="6">
                  <c:v>Magic Shine Airro</c:v>
                </c:pt>
                <c:pt idx="7">
                  <c:v>Cyclplus AS2 - Genuine</c:v>
                </c:pt>
                <c:pt idx="8">
                  <c:v>Flextail Mini</c:v>
                </c:pt>
                <c:pt idx="9">
                  <c:v>Muc-Off Airmach Pro</c:v>
                </c:pt>
                <c:pt idx="10">
                  <c:v>Silca Ellectrico Micro</c:v>
                </c:pt>
                <c:pt idx="11">
                  <c:v>Fumpa Nano</c:v>
                </c:pt>
                <c:pt idx="12">
                  <c:v>Coospo AP-B1</c:v>
                </c:pt>
                <c:pt idx="13">
                  <c:v>Viair Recon</c:v>
                </c:pt>
                <c:pt idx="14">
                  <c:v>Trek Air Rush Mini</c:v>
                </c:pt>
                <c:pt idx="15">
                  <c:v>Cycplus AS2 Pro</c:v>
                </c:pt>
                <c:pt idx="16">
                  <c:v>Coospo X1</c:v>
                </c:pt>
              </c:strCache>
            </c:strRef>
          </c:cat>
          <c:val>
            <c:numRef>
              <c:f>'Data Graphs - Micro'!$C$533:$C$549</c:f>
              <c:numCache>
                <c:formatCode>General</c:formatCode>
                <c:ptCount val="17"/>
                <c:pt idx="0">
                  <c:v>0</c:v>
                </c:pt>
                <c:pt idx="1">
                  <c:v>0</c:v>
                </c:pt>
                <c:pt idx="2">
                  <c:v>0</c:v>
                </c:pt>
                <c:pt idx="3">
                  <c:v>0</c:v>
                </c:pt>
                <c:pt idx="4" formatCode="0.0">
                  <c:v>3.9901199999999997</c:v>
                </c:pt>
                <c:pt idx="5" formatCode="0.0">
                  <c:v>2.9087300000000003</c:v>
                </c:pt>
                <c:pt idx="6" formatCode="0.0">
                  <c:v>4.7637599999999996</c:v>
                </c:pt>
                <c:pt idx="7" formatCode="0.0">
                  <c:v>1.9226999999999999</c:v>
                </c:pt>
                <c:pt idx="8" formatCode="0.0">
                  <c:v>2.0933199999999998</c:v>
                </c:pt>
                <c:pt idx="9" formatCode="0.0">
                  <c:v>4.4837999999999996</c:v>
                </c:pt>
                <c:pt idx="10" formatCode="0.0">
                  <c:v>3.4252400000000005</c:v>
                </c:pt>
                <c:pt idx="11" formatCode="0.0">
                  <c:v>2.5731000000000002</c:v>
                </c:pt>
                <c:pt idx="12" formatCode="0.0">
                  <c:v>3.7712999999999997</c:v>
                </c:pt>
                <c:pt idx="13" formatCode="0.0">
                  <c:v>4.6448600000000004</c:v>
                </c:pt>
                <c:pt idx="14" formatCode="0.0">
                  <c:v>3.7429999999999999</c:v>
                </c:pt>
                <c:pt idx="15" formatCode="0.0">
                  <c:v>4.1399999999999997</c:v>
                </c:pt>
                <c:pt idx="16" formatCode="0.0">
                  <c:v>3.9509699999999999</c:v>
                </c:pt>
              </c:numCache>
            </c:numRef>
          </c:val>
          <c:extLst>
            <c:ext xmlns:c16="http://schemas.microsoft.com/office/drawing/2014/chart" uri="{C3380CC4-5D6E-409C-BE32-E72D297353CC}">
              <c16:uniqueId val="{00000001-B003-42F7-A6A7-3C41C2F7A2E6}"/>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spPr>
            <a:ln w="38100" cap="rnd">
              <a:solidFill>
                <a:srgbClr val="FF0000"/>
              </a:solidFill>
              <a:round/>
            </a:ln>
            <a:effectLst/>
          </c:spPr>
          <c:marker>
            <c:symbol val="circle"/>
            <c:size val="8"/>
            <c:spPr>
              <a:solidFill>
                <a:schemeClr val="accent1"/>
              </a:solidFill>
              <a:ln>
                <a:solidFill>
                  <a:srgbClr val="FF0000"/>
                </a:solidFill>
              </a:ln>
              <a:effectLst/>
            </c:spPr>
          </c:marker>
          <c:cat>
            <c:strRef>
              <c:f>'Data Graphs - Micro'!$A$533:$A$549</c:f>
              <c:strCache>
                <c:ptCount val="17"/>
                <c:pt idx="0">
                  <c:v>Cyclplus AS2 - Ali X</c:v>
                </c:pt>
                <c:pt idx="1">
                  <c:v>Prestacycle Go</c:v>
                </c:pt>
                <c:pt idx="2">
                  <c:v>Cyclami HW-125</c:v>
                </c:pt>
                <c:pt idx="3">
                  <c:v>Cyclami E1 Team</c:v>
                </c:pt>
                <c:pt idx="4">
                  <c:v>Flextail Tiny 200</c:v>
                </c:pt>
                <c:pt idx="5">
                  <c:v>Cycplus AS2 Ultra</c:v>
                </c:pt>
                <c:pt idx="6">
                  <c:v>Magic Shine Airro</c:v>
                </c:pt>
                <c:pt idx="7">
                  <c:v>Cyclplus AS2 - Genuine</c:v>
                </c:pt>
                <c:pt idx="8">
                  <c:v>Flextail Mini</c:v>
                </c:pt>
                <c:pt idx="9">
                  <c:v>Muc-Off Airmach Pro</c:v>
                </c:pt>
                <c:pt idx="10">
                  <c:v>Silca Ellectrico Micro</c:v>
                </c:pt>
                <c:pt idx="11">
                  <c:v>Fumpa Nano</c:v>
                </c:pt>
                <c:pt idx="12">
                  <c:v>Coospo AP-B1</c:v>
                </c:pt>
                <c:pt idx="13">
                  <c:v>Viair Recon</c:v>
                </c:pt>
                <c:pt idx="14">
                  <c:v>Trek Air Rush Mini</c:v>
                </c:pt>
                <c:pt idx="15">
                  <c:v>Cycplus AS2 Pro</c:v>
                </c:pt>
                <c:pt idx="16">
                  <c:v>Coospo X1</c:v>
                </c:pt>
              </c:strCache>
            </c:strRef>
          </c:cat>
          <c:val>
            <c:numRef>
              <c:f>'Data Graphs - Micro'!$B$533:$B$549</c:f>
              <c:numCache>
                <c:formatCode>0%</c:formatCode>
                <c:ptCount val="17"/>
                <c:pt idx="0">
                  <c:v>1</c:v>
                </c:pt>
                <c:pt idx="1">
                  <c:v>1</c:v>
                </c:pt>
                <c:pt idx="2">
                  <c:v>1</c:v>
                </c:pt>
                <c:pt idx="3">
                  <c:v>1</c:v>
                </c:pt>
                <c:pt idx="4" formatCode="0.0%">
                  <c:v>0.189</c:v>
                </c:pt>
                <c:pt idx="5" formatCode="0.00%">
                  <c:v>0.14699999999999999</c:v>
                </c:pt>
                <c:pt idx="6" formatCode="0.00%">
                  <c:v>0.13700000000000001</c:v>
                </c:pt>
                <c:pt idx="7" formatCode="0.0%">
                  <c:v>0.13</c:v>
                </c:pt>
                <c:pt idx="8" formatCode="0.00%">
                  <c:v>0.113</c:v>
                </c:pt>
                <c:pt idx="9" formatCode="0.00%">
                  <c:v>0.06</c:v>
                </c:pt>
                <c:pt idx="10" formatCode="0.00%">
                  <c:v>5.8999999999999997E-2</c:v>
                </c:pt>
                <c:pt idx="11" formatCode="0.0%">
                  <c:v>4.7E-2</c:v>
                </c:pt>
                <c:pt idx="12" formatCode="0.00%">
                  <c:v>3.3000000000000002E-2</c:v>
                </c:pt>
                <c:pt idx="13" formatCode="0.00%">
                  <c:v>1.7999999999999999E-2</c:v>
                </c:pt>
                <c:pt idx="14">
                  <c:v>1.4999999999999999E-2</c:v>
                </c:pt>
                <c:pt idx="15" formatCode="0.0%">
                  <c:v>0</c:v>
                </c:pt>
                <c:pt idx="16" formatCode="0.0%">
                  <c:v>-3.6999999999999998E-2</c:v>
                </c:pt>
              </c:numCache>
            </c:numRef>
          </c:val>
          <c:smooth val="0"/>
          <c:extLst>
            <c:ext xmlns:c16="http://schemas.microsoft.com/office/drawing/2014/chart" uri="{C3380CC4-5D6E-409C-BE32-E72D297353CC}">
              <c16:uniqueId val="{00000000-B003-42F7-A6A7-3C41C2F7A2E6}"/>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50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Micro'!$I$533</c:f>
              <c:strCache>
                <c:ptCount val="1"/>
                <c:pt idx="0">
                  <c:v>Total inflations - 28c tire to 70psi</c:v>
                </c:pt>
              </c:strCache>
            </c:strRef>
          </c:tx>
          <c:spPr>
            <a:solidFill>
              <a:schemeClr val="accent2"/>
            </a:solidFill>
            <a:ln>
              <a:noFill/>
            </a:ln>
            <a:effectLst/>
          </c:spPr>
          <c:invertIfNegative val="0"/>
          <c:dLbls>
            <c:spPr>
              <a:no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Micro'!$G$534:$G$550</c:f>
              <c:strCache>
                <c:ptCount val="17"/>
                <c:pt idx="0">
                  <c:v>Cyclplus AS2 - Ali X</c:v>
                </c:pt>
                <c:pt idx="1">
                  <c:v>Fumpa Nano</c:v>
                </c:pt>
                <c:pt idx="2">
                  <c:v>Prestacycle Go</c:v>
                </c:pt>
                <c:pt idx="3">
                  <c:v>Cyclami HW-125</c:v>
                </c:pt>
                <c:pt idx="4">
                  <c:v>Cyclami E1 Team</c:v>
                </c:pt>
                <c:pt idx="5">
                  <c:v>Flextail Tiny 200</c:v>
                </c:pt>
                <c:pt idx="6">
                  <c:v>Cyclplus AS2 - Genuine</c:v>
                </c:pt>
                <c:pt idx="7">
                  <c:v>Cycplus AS2 Ultra</c:v>
                </c:pt>
                <c:pt idx="8">
                  <c:v>Flextail Mini</c:v>
                </c:pt>
                <c:pt idx="9">
                  <c:v>Silca Ellectrico Micro</c:v>
                </c:pt>
                <c:pt idx="10">
                  <c:v>Muc-Off Airmach Pro</c:v>
                </c:pt>
                <c:pt idx="11">
                  <c:v>Cycplus AS2 Pro</c:v>
                </c:pt>
                <c:pt idx="12">
                  <c:v>Magic Shine Airro</c:v>
                </c:pt>
                <c:pt idx="13">
                  <c:v>Trek Air Rush Mini</c:v>
                </c:pt>
                <c:pt idx="14">
                  <c:v>Coospo AP-B1</c:v>
                </c:pt>
                <c:pt idx="15">
                  <c:v>Viair Recon</c:v>
                </c:pt>
                <c:pt idx="16">
                  <c:v>Coospo X1</c:v>
                </c:pt>
              </c:strCache>
            </c:strRef>
          </c:cat>
          <c:val>
            <c:numRef>
              <c:f>'Data Graphs - Micro'!$I$534:$I$550</c:f>
              <c:numCache>
                <c:formatCode>0.0</c:formatCode>
                <c:ptCount val="17"/>
                <c:pt idx="0">
                  <c:v>0</c:v>
                </c:pt>
                <c:pt idx="1">
                  <c:v>0</c:v>
                </c:pt>
                <c:pt idx="2">
                  <c:v>0</c:v>
                </c:pt>
                <c:pt idx="3">
                  <c:v>0</c:v>
                </c:pt>
                <c:pt idx="4" formatCode="General">
                  <c:v>0</c:v>
                </c:pt>
                <c:pt idx="5">
                  <c:v>3.8622000000000001</c:v>
                </c:pt>
                <c:pt idx="6">
                  <c:v>1.9226999999999999</c:v>
                </c:pt>
                <c:pt idx="7">
                  <c:v>2.9666999999999999</c:v>
                </c:pt>
                <c:pt idx="8">
                  <c:v>2.0933199999999998</c:v>
                </c:pt>
                <c:pt idx="9">
                  <c:v>3.3670000000000004</c:v>
                </c:pt>
                <c:pt idx="10">
                  <c:v>4.5124199999999997</c:v>
                </c:pt>
                <c:pt idx="11">
                  <c:v>3.9329999999999994</c:v>
                </c:pt>
                <c:pt idx="12">
                  <c:v>5.2439999999999998</c:v>
                </c:pt>
                <c:pt idx="13">
                  <c:v>3.7429999999999999</c:v>
                </c:pt>
                <c:pt idx="14">
                  <c:v>3.8609999999999998</c:v>
                </c:pt>
                <c:pt idx="15">
                  <c:v>4.6827000000000005</c:v>
                </c:pt>
                <c:pt idx="16">
                  <c:v>3.9509699999999999</c:v>
                </c:pt>
              </c:numCache>
            </c:numRef>
          </c:val>
          <c:extLst>
            <c:ext xmlns:c16="http://schemas.microsoft.com/office/drawing/2014/chart" uri="{C3380CC4-5D6E-409C-BE32-E72D297353CC}">
              <c16:uniqueId val="{00000000-33FC-4AE3-9D79-FCA2A3A39FC0}"/>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Micro'!$H$533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Micro'!$G$534:$G$550</c:f>
              <c:strCache>
                <c:ptCount val="17"/>
                <c:pt idx="0">
                  <c:v>Cyclplus AS2 - Ali X</c:v>
                </c:pt>
                <c:pt idx="1">
                  <c:v>Fumpa Nano</c:v>
                </c:pt>
                <c:pt idx="2">
                  <c:v>Prestacycle Go</c:v>
                </c:pt>
                <c:pt idx="3">
                  <c:v>Cyclami HW-125</c:v>
                </c:pt>
                <c:pt idx="4">
                  <c:v>Cyclami E1 Team</c:v>
                </c:pt>
                <c:pt idx="5">
                  <c:v>Flextail Tiny 200</c:v>
                </c:pt>
                <c:pt idx="6">
                  <c:v>Cyclplus AS2 - Genuine</c:v>
                </c:pt>
                <c:pt idx="7">
                  <c:v>Cycplus AS2 Ultra</c:v>
                </c:pt>
                <c:pt idx="8">
                  <c:v>Flextail Mini</c:v>
                </c:pt>
                <c:pt idx="9">
                  <c:v>Silca Ellectrico Micro</c:v>
                </c:pt>
                <c:pt idx="10">
                  <c:v>Muc-Off Airmach Pro</c:v>
                </c:pt>
                <c:pt idx="11">
                  <c:v>Cycplus AS2 Pro</c:v>
                </c:pt>
                <c:pt idx="12">
                  <c:v>Magic Shine Airro</c:v>
                </c:pt>
                <c:pt idx="13">
                  <c:v>Trek Air Rush Mini</c:v>
                </c:pt>
                <c:pt idx="14">
                  <c:v>Coospo AP-B1</c:v>
                </c:pt>
                <c:pt idx="15">
                  <c:v>Viair Recon</c:v>
                </c:pt>
                <c:pt idx="16">
                  <c:v>Coospo X1</c:v>
                </c:pt>
              </c:strCache>
            </c:strRef>
          </c:cat>
          <c:val>
            <c:numRef>
              <c:f>'Data Graphs - Micro'!$H$534:$H$550</c:f>
              <c:numCache>
                <c:formatCode>0%</c:formatCode>
                <c:ptCount val="17"/>
                <c:pt idx="0">
                  <c:v>1</c:v>
                </c:pt>
                <c:pt idx="1">
                  <c:v>1</c:v>
                </c:pt>
                <c:pt idx="2">
                  <c:v>1</c:v>
                </c:pt>
                <c:pt idx="3">
                  <c:v>1</c:v>
                </c:pt>
                <c:pt idx="4">
                  <c:v>1</c:v>
                </c:pt>
                <c:pt idx="5" formatCode="0.00%">
                  <c:v>0.215</c:v>
                </c:pt>
                <c:pt idx="6" formatCode="0.00%">
                  <c:v>0.13</c:v>
                </c:pt>
                <c:pt idx="7">
                  <c:v>0.13</c:v>
                </c:pt>
                <c:pt idx="8" formatCode="0.00%">
                  <c:v>0.113</c:v>
                </c:pt>
                <c:pt idx="9" formatCode="0.0%">
                  <c:v>7.4999999999999997E-2</c:v>
                </c:pt>
                <c:pt idx="10" formatCode="0.00%">
                  <c:v>5.3999999999999999E-2</c:v>
                </c:pt>
                <c:pt idx="11" formatCode="0.00%">
                  <c:v>0.05</c:v>
                </c:pt>
                <c:pt idx="12" formatCode="0.0%">
                  <c:v>0.05</c:v>
                </c:pt>
                <c:pt idx="13" formatCode="0.00%">
                  <c:v>1.4999999999999999E-2</c:v>
                </c:pt>
                <c:pt idx="14" formatCode="0.0%">
                  <c:v>0.01</c:v>
                </c:pt>
                <c:pt idx="15" formatCode="0.00%">
                  <c:v>0.01</c:v>
                </c:pt>
                <c:pt idx="16" formatCode="0.00%">
                  <c:v>-3.6999999999999998E-2</c:v>
                </c:pt>
              </c:numCache>
            </c:numRef>
          </c:val>
          <c:smooth val="0"/>
          <c:extLst>
            <c:ext xmlns:c16="http://schemas.microsoft.com/office/drawing/2014/chart" uri="{C3380CC4-5D6E-409C-BE32-E72D297353CC}">
              <c16:uniqueId val="{00000001-33FC-4AE3-9D79-FCA2A3A39FC0}"/>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75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Micro'!$N$533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Micro'!$L$534:$L$550</c:f>
              <c:strCache>
                <c:ptCount val="17"/>
                <c:pt idx="0">
                  <c:v>Cyclplus AS2 - Ali X</c:v>
                </c:pt>
                <c:pt idx="1">
                  <c:v>Fumpa Nano</c:v>
                </c:pt>
                <c:pt idx="2">
                  <c:v>Cycplus AS2 Pro</c:v>
                </c:pt>
                <c:pt idx="3">
                  <c:v>Prestacycle Go</c:v>
                </c:pt>
                <c:pt idx="4">
                  <c:v>Flextail Tiny 200</c:v>
                </c:pt>
                <c:pt idx="5">
                  <c:v>Cyclami HW-125</c:v>
                </c:pt>
                <c:pt idx="6">
                  <c:v>Cyclami E1 Team</c:v>
                </c:pt>
                <c:pt idx="7">
                  <c:v>Trek Air Rush Mini</c:v>
                </c:pt>
                <c:pt idx="8">
                  <c:v>Silca Ellectrico Micro</c:v>
                </c:pt>
                <c:pt idx="9">
                  <c:v>Cyclplus AS2 - Genuine</c:v>
                </c:pt>
                <c:pt idx="10">
                  <c:v>Flextail Mini</c:v>
                </c:pt>
                <c:pt idx="11">
                  <c:v>Cycplus AS2 Ultra</c:v>
                </c:pt>
                <c:pt idx="12">
                  <c:v>Magic Shine Airro</c:v>
                </c:pt>
                <c:pt idx="13">
                  <c:v>Viair Recon</c:v>
                </c:pt>
                <c:pt idx="14">
                  <c:v>Muc-Off Airmach Pro</c:v>
                </c:pt>
                <c:pt idx="15">
                  <c:v>Coospo AP-B1</c:v>
                </c:pt>
                <c:pt idx="16">
                  <c:v>Coospo X1</c:v>
                </c:pt>
              </c:strCache>
            </c:strRef>
          </c:cat>
          <c:val>
            <c:numRef>
              <c:f>'Data Graphs - Micro'!$N$534:$N$550</c:f>
              <c:numCache>
                <c:formatCode>0.0</c:formatCode>
                <c:ptCount val="17"/>
                <c:pt idx="0">
                  <c:v>0</c:v>
                </c:pt>
                <c:pt idx="1">
                  <c:v>0</c:v>
                </c:pt>
                <c:pt idx="2">
                  <c:v>0</c:v>
                </c:pt>
                <c:pt idx="3">
                  <c:v>0</c:v>
                </c:pt>
                <c:pt idx="4">
                  <c:v>0</c:v>
                </c:pt>
                <c:pt idx="5">
                  <c:v>0</c:v>
                </c:pt>
                <c:pt idx="6" formatCode="General">
                  <c:v>0</c:v>
                </c:pt>
                <c:pt idx="7" formatCode="0.00">
                  <c:v>2.5687999999999995</c:v>
                </c:pt>
                <c:pt idx="8">
                  <c:v>2.9120000000000004</c:v>
                </c:pt>
                <c:pt idx="9">
                  <c:v>1.85198</c:v>
                </c:pt>
                <c:pt idx="10">
                  <c:v>2.0059999999999998</c:v>
                </c:pt>
                <c:pt idx="11">
                  <c:v>2.9666999999999999</c:v>
                </c:pt>
                <c:pt idx="12">
                  <c:v>4.9403999999999995</c:v>
                </c:pt>
                <c:pt idx="13">
                  <c:v>4.4982300000000004</c:v>
                </c:pt>
                <c:pt idx="14">
                  <c:v>4.5791999999999993</c:v>
                </c:pt>
                <c:pt idx="15">
                  <c:v>3.7556999999999996</c:v>
                </c:pt>
                <c:pt idx="16">
                  <c:v>3.9090600000000002</c:v>
                </c:pt>
              </c:numCache>
            </c:numRef>
          </c:val>
          <c:extLst>
            <c:ext xmlns:c16="http://schemas.microsoft.com/office/drawing/2014/chart" uri="{C3380CC4-5D6E-409C-BE32-E72D297353CC}">
              <c16:uniqueId val="{00000000-DF28-4A94-8C0B-BD3D17911A16}"/>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Micro'!$M$533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Micro'!$L$534:$L$550</c:f>
              <c:strCache>
                <c:ptCount val="17"/>
                <c:pt idx="0">
                  <c:v>Cyclplus AS2 - Ali X</c:v>
                </c:pt>
                <c:pt idx="1">
                  <c:v>Fumpa Nano</c:v>
                </c:pt>
                <c:pt idx="2">
                  <c:v>Cycplus AS2 Pro</c:v>
                </c:pt>
                <c:pt idx="3">
                  <c:v>Prestacycle Go</c:v>
                </c:pt>
                <c:pt idx="4">
                  <c:v>Flextail Tiny 200</c:v>
                </c:pt>
                <c:pt idx="5">
                  <c:v>Cyclami HW-125</c:v>
                </c:pt>
                <c:pt idx="6">
                  <c:v>Cyclami E1 Team</c:v>
                </c:pt>
                <c:pt idx="7">
                  <c:v>Trek Air Rush Mini</c:v>
                </c:pt>
                <c:pt idx="8">
                  <c:v>Silca Ellectrico Micro</c:v>
                </c:pt>
                <c:pt idx="9">
                  <c:v>Cyclplus AS2 - Genuine</c:v>
                </c:pt>
                <c:pt idx="10">
                  <c:v>Flextail Mini</c:v>
                </c:pt>
                <c:pt idx="11">
                  <c:v>Cycplus AS2 Ultra</c:v>
                </c:pt>
                <c:pt idx="12">
                  <c:v>Magic Shine Airro</c:v>
                </c:pt>
                <c:pt idx="13">
                  <c:v>Viair Recon</c:v>
                </c:pt>
                <c:pt idx="14">
                  <c:v>Muc-Off Airmach Pro</c:v>
                </c:pt>
                <c:pt idx="15">
                  <c:v>Coospo AP-B1</c:v>
                </c:pt>
                <c:pt idx="16">
                  <c:v>Coospo X1</c:v>
                </c:pt>
              </c:strCache>
            </c:strRef>
          </c:cat>
          <c:val>
            <c:numRef>
              <c:f>'Data Graphs - Micro'!$M$534:$M$550</c:f>
              <c:numCache>
                <c:formatCode>0%</c:formatCode>
                <c:ptCount val="17"/>
                <c:pt idx="0">
                  <c:v>1</c:v>
                </c:pt>
                <c:pt idx="1">
                  <c:v>1</c:v>
                </c:pt>
                <c:pt idx="2">
                  <c:v>1</c:v>
                </c:pt>
                <c:pt idx="3">
                  <c:v>1</c:v>
                </c:pt>
                <c:pt idx="4">
                  <c:v>1</c:v>
                </c:pt>
                <c:pt idx="5">
                  <c:v>1</c:v>
                </c:pt>
                <c:pt idx="6">
                  <c:v>1</c:v>
                </c:pt>
                <c:pt idx="7" formatCode="0.00%">
                  <c:v>0.32400000000000001</c:v>
                </c:pt>
                <c:pt idx="8" formatCode="0.00%">
                  <c:v>0.2</c:v>
                </c:pt>
                <c:pt idx="9" formatCode="0.00%">
                  <c:v>0.16200000000000001</c:v>
                </c:pt>
                <c:pt idx="10" formatCode="0.00%">
                  <c:v>0.15</c:v>
                </c:pt>
                <c:pt idx="11">
                  <c:v>0.13</c:v>
                </c:pt>
                <c:pt idx="12" formatCode="0.00%">
                  <c:v>0.105</c:v>
                </c:pt>
                <c:pt idx="13" formatCode="0.00%">
                  <c:v>4.9000000000000002E-2</c:v>
                </c:pt>
                <c:pt idx="14" formatCode="0.00%">
                  <c:v>0.04</c:v>
                </c:pt>
                <c:pt idx="15" formatCode="0.00%">
                  <c:v>3.6999999999999998E-2</c:v>
                </c:pt>
                <c:pt idx="16" formatCode="0.00%">
                  <c:v>-2.5999999999999999E-2</c:v>
                </c:pt>
              </c:numCache>
            </c:numRef>
          </c:val>
          <c:smooth val="0"/>
          <c:extLst>
            <c:ext xmlns:c16="http://schemas.microsoft.com/office/drawing/2014/chart" uri="{C3380CC4-5D6E-409C-BE32-E72D297353CC}">
              <c16:uniqueId val="{00000001-DF28-4A94-8C0B-BD3D17911A16}"/>
            </c:ext>
          </c:extLst>
        </c:ser>
        <c:ser>
          <c:idx val="2"/>
          <c:order val="2"/>
          <c:tx>
            <c:strRef>
              <c:f>'Data Graphs - Micro'!$O$533</c:f>
              <c:strCache>
                <c:ptCount val="1"/>
                <c:pt idx="0">
                  <c:v>output</c:v>
                </c:pt>
              </c:strCache>
            </c:strRef>
          </c:tx>
          <c:spPr>
            <a:ln w="38100" cap="rnd">
              <a:solidFill>
                <a:schemeClr val="accent3"/>
              </a:solidFill>
              <a:round/>
            </a:ln>
            <a:effectLst/>
          </c:spPr>
          <c:marker>
            <c:symbol val="circle"/>
            <c:size val="8"/>
            <c:spPr>
              <a:solidFill>
                <a:schemeClr val="accent3"/>
              </a:solidFill>
              <a:ln>
                <a:noFill/>
              </a:ln>
              <a:effectLst/>
            </c:spPr>
          </c:marker>
          <c:cat>
            <c:strRef>
              <c:f>'Data Graphs - Micro'!$L$534:$L$550</c:f>
              <c:strCache>
                <c:ptCount val="17"/>
                <c:pt idx="0">
                  <c:v>Cyclplus AS2 - Ali X</c:v>
                </c:pt>
                <c:pt idx="1">
                  <c:v>Fumpa Nano</c:v>
                </c:pt>
                <c:pt idx="2">
                  <c:v>Cycplus AS2 Pro</c:v>
                </c:pt>
                <c:pt idx="3">
                  <c:v>Prestacycle Go</c:v>
                </c:pt>
                <c:pt idx="4">
                  <c:v>Flextail Tiny 200</c:v>
                </c:pt>
                <c:pt idx="5">
                  <c:v>Cyclami HW-125</c:v>
                </c:pt>
                <c:pt idx="6">
                  <c:v>Cyclami E1 Team</c:v>
                </c:pt>
                <c:pt idx="7">
                  <c:v>Trek Air Rush Mini</c:v>
                </c:pt>
                <c:pt idx="8">
                  <c:v>Silca Ellectrico Micro</c:v>
                </c:pt>
                <c:pt idx="9">
                  <c:v>Cyclplus AS2 - Genuine</c:v>
                </c:pt>
                <c:pt idx="10">
                  <c:v>Flextail Mini</c:v>
                </c:pt>
                <c:pt idx="11">
                  <c:v>Cycplus AS2 Ultra</c:v>
                </c:pt>
                <c:pt idx="12">
                  <c:v>Magic Shine Airro</c:v>
                </c:pt>
                <c:pt idx="13">
                  <c:v>Viair Recon</c:v>
                </c:pt>
                <c:pt idx="14">
                  <c:v>Muc-Off Airmach Pro</c:v>
                </c:pt>
                <c:pt idx="15">
                  <c:v>Coospo AP-B1</c:v>
                </c:pt>
                <c:pt idx="16">
                  <c:v>Coospo X1</c:v>
                </c:pt>
              </c:strCache>
            </c:strRef>
          </c:cat>
          <c:val>
            <c:numRef>
              <c:f>'Data Graphs - Micro'!$O$534:$O$550</c:f>
              <c:numCache>
                <c:formatCode>General</c:formatCode>
                <c:ptCount val="17"/>
                <c:pt idx="0">
                  <c:v>2.35</c:v>
                </c:pt>
                <c:pt idx="1">
                  <c:v>2.7</c:v>
                </c:pt>
                <c:pt idx="2">
                  <c:v>4.1399999999999997</c:v>
                </c:pt>
                <c:pt idx="3">
                  <c:v>4.7</c:v>
                </c:pt>
                <c:pt idx="4">
                  <c:v>4.92</c:v>
                </c:pt>
                <c:pt idx="5">
                  <c:v>3.78</c:v>
                </c:pt>
                <c:pt idx="6">
                  <c:v>4.84</c:v>
                </c:pt>
                <c:pt idx="7">
                  <c:v>3.8</c:v>
                </c:pt>
                <c:pt idx="8">
                  <c:v>3.64</c:v>
                </c:pt>
                <c:pt idx="9">
                  <c:v>2.21</c:v>
                </c:pt>
                <c:pt idx="10">
                  <c:v>2.36</c:v>
                </c:pt>
                <c:pt idx="11">
                  <c:v>3.41</c:v>
                </c:pt>
                <c:pt idx="12">
                  <c:v>5.52</c:v>
                </c:pt>
                <c:pt idx="13">
                  <c:v>4.7300000000000004</c:v>
                </c:pt>
                <c:pt idx="14">
                  <c:v>4.7699999999999996</c:v>
                </c:pt>
                <c:pt idx="15">
                  <c:v>3.9</c:v>
                </c:pt>
                <c:pt idx="16">
                  <c:v>3.81</c:v>
                </c:pt>
              </c:numCache>
            </c:numRef>
          </c:val>
          <c:smooth val="0"/>
          <c:extLst>
            <c:ext xmlns:c16="http://schemas.microsoft.com/office/drawing/2014/chart" uri="{C3380CC4-5D6E-409C-BE32-E72D297353CC}">
              <c16:uniqueId val="{00000002-DF28-4A94-8C0B-BD3D17911A16}"/>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100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Micro'!$S$533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Micro'!$Q$534:$Q$550</c:f>
              <c:strCache>
                <c:ptCount val="17"/>
                <c:pt idx="0">
                  <c:v>Cyclplus AS2 - Ali X</c:v>
                </c:pt>
                <c:pt idx="1">
                  <c:v>Fumpa Nano</c:v>
                </c:pt>
                <c:pt idx="2">
                  <c:v>Cycplus AS2 Pro</c:v>
                </c:pt>
                <c:pt idx="3">
                  <c:v>Silca Ellectrico Micro</c:v>
                </c:pt>
                <c:pt idx="4">
                  <c:v>Prestacycle Go</c:v>
                </c:pt>
                <c:pt idx="5">
                  <c:v>Cycplus AS2 Ultra</c:v>
                </c:pt>
                <c:pt idx="6">
                  <c:v>Flextail Tiny 200</c:v>
                </c:pt>
                <c:pt idx="7">
                  <c:v>Cyclami HW-125</c:v>
                </c:pt>
                <c:pt idx="8">
                  <c:v>Trek Air Rush Mini</c:v>
                </c:pt>
                <c:pt idx="9">
                  <c:v>Cyclami E1 Team</c:v>
                </c:pt>
                <c:pt idx="10">
                  <c:v>Cyclplus AS2 - Genuine</c:v>
                </c:pt>
                <c:pt idx="11">
                  <c:v>Flextail Mini</c:v>
                </c:pt>
                <c:pt idx="12">
                  <c:v>Coospo AP-B1</c:v>
                </c:pt>
                <c:pt idx="13">
                  <c:v>Magic Shine Airro</c:v>
                </c:pt>
                <c:pt idx="14">
                  <c:v>Viair Recon</c:v>
                </c:pt>
                <c:pt idx="15">
                  <c:v>Muc-Off Airmach Pro</c:v>
                </c:pt>
                <c:pt idx="16">
                  <c:v>Coospo X1</c:v>
                </c:pt>
              </c:strCache>
            </c:strRef>
          </c:cat>
          <c:val>
            <c:numRef>
              <c:f>'Data Graphs - Micro'!$S$534:$S$550</c:f>
              <c:numCache>
                <c:formatCode>0.0</c:formatCode>
                <c:ptCount val="17"/>
                <c:pt idx="0">
                  <c:v>0</c:v>
                </c:pt>
                <c:pt idx="1">
                  <c:v>0</c:v>
                </c:pt>
                <c:pt idx="2">
                  <c:v>0</c:v>
                </c:pt>
                <c:pt idx="3">
                  <c:v>0</c:v>
                </c:pt>
                <c:pt idx="4">
                  <c:v>0</c:v>
                </c:pt>
                <c:pt idx="5">
                  <c:v>0</c:v>
                </c:pt>
                <c:pt idx="6">
                  <c:v>0</c:v>
                </c:pt>
                <c:pt idx="7">
                  <c:v>0</c:v>
                </c:pt>
                <c:pt idx="8">
                  <c:v>0</c:v>
                </c:pt>
                <c:pt idx="9" formatCode="General">
                  <c:v>0</c:v>
                </c:pt>
                <c:pt idx="10">
                  <c:v>1.4387099999999999</c:v>
                </c:pt>
                <c:pt idx="11">
                  <c:v>1.8384400000000001</c:v>
                </c:pt>
                <c:pt idx="12">
                  <c:v>3.2837999999999998</c:v>
                </c:pt>
                <c:pt idx="13">
                  <c:v>4.6478399999999995</c:v>
                </c:pt>
                <c:pt idx="14">
                  <c:v>4.2664600000000004</c:v>
                </c:pt>
                <c:pt idx="15">
                  <c:v>4.35501</c:v>
                </c:pt>
                <c:pt idx="16">
                  <c:v>3.8519099999999997</c:v>
                </c:pt>
              </c:numCache>
            </c:numRef>
          </c:val>
          <c:extLst>
            <c:ext xmlns:c16="http://schemas.microsoft.com/office/drawing/2014/chart" uri="{C3380CC4-5D6E-409C-BE32-E72D297353CC}">
              <c16:uniqueId val="{00000000-3C24-4602-96C7-8F9B38BCFD48}"/>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Micro'!$R$533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Micro'!$Q$534:$Q$550</c:f>
              <c:strCache>
                <c:ptCount val="17"/>
                <c:pt idx="0">
                  <c:v>Cyclplus AS2 - Ali X</c:v>
                </c:pt>
                <c:pt idx="1">
                  <c:v>Fumpa Nano</c:v>
                </c:pt>
                <c:pt idx="2">
                  <c:v>Cycplus AS2 Pro</c:v>
                </c:pt>
                <c:pt idx="3">
                  <c:v>Silca Ellectrico Micro</c:v>
                </c:pt>
                <c:pt idx="4">
                  <c:v>Prestacycle Go</c:v>
                </c:pt>
                <c:pt idx="5">
                  <c:v>Cycplus AS2 Ultra</c:v>
                </c:pt>
                <c:pt idx="6">
                  <c:v>Flextail Tiny 200</c:v>
                </c:pt>
                <c:pt idx="7">
                  <c:v>Cyclami HW-125</c:v>
                </c:pt>
                <c:pt idx="8">
                  <c:v>Trek Air Rush Mini</c:v>
                </c:pt>
                <c:pt idx="9">
                  <c:v>Cyclami E1 Team</c:v>
                </c:pt>
                <c:pt idx="10">
                  <c:v>Cyclplus AS2 - Genuine</c:v>
                </c:pt>
                <c:pt idx="11">
                  <c:v>Flextail Mini</c:v>
                </c:pt>
                <c:pt idx="12">
                  <c:v>Coospo AP-B1</c:v>
                </c:pt>
                <c:pt idx="13">
                  <c:v>Magic Shine Airro</c:v>
                </c:pt>
                <c:pt idx="14">
                  <c:v>Viair Recon</c:v>
                </c:pt>
                <c:pt idx="15">
                  <c:v>Muc-Off Airmach Pro</c:v>
                </c:pt>
                <c:pt idx="16">
                  <c:v>Coospo X1</c:v>
                </c:pt>
              </c:strCache>
            </c:strRef>
          </c:cat>
          <c:val>
            <c:numRef>
              <c:f>'Data Graphs - Micro'!$R$534:$R$550</c:f>
              <c:numCache>
                <c:formatCode>0%</c:formatCode>
                <c:ptCount val="17"/>
                <c:pt idx="0">
                  <c:v>1</c:v>
                </c:pt>
                <c:pt idx="1">
                  <c:v>1</c:v>
                </c:pt>
                <c:pt idx="2">
                  <c:v>1</c:v>
                </c:pt>
                <c:pt idx="3">
                  <c:v>1</c:v>
                </c:pt>
                <c:pt idx="4">
                  <c:v>1</c:v>
                </c:pt>
                <c:pt idx="5">
                  <c:v>1</c:v>
                </c:pt>
                <c:pt idx="6">
                  <c:v>1</c:v>
                </c:pt>
                <c:pt idx="7">
                  <c:v>1</c:v>
                </c:pt>
                <c:pt idx="8" formatCode="0.00%">
                  <c:v>1</c:v>
                </c:pt>
                <c:pt idx="9">
                  <c:v>1</c:v>
                </c:pt>
                <c:pt idx="10" formatCode="0.00%">
                  <c:v>0.34899999999999998</c:v>
                </c:pt>
                <c:pt idx="11" formatCode="0.00%">
                  <c:v>0.221</c:v>
                </c:pt>
                <c:pt idx="12" formatCode="0.00%">
                  <c:v>0.158</c:v>
                </c:pt>
                <c:pt idx="13" formatCode="0.00%">
                  <c:v>0.158</c:v>
                </c:pt>
                <c:pt idx="14" formatCode="0.00%">
                  <c:v>9.8000000000000004E-2</c:v>
                </c:pt>
                <c:pt idx="15" formatCode="0.00%">
                  <c:v>8.6999999999999994E-2</c:v>
                </c:pt>
                <c:pt idx="16" formatCode="0.00%">
                  <c:v>-1.0999999999999999E-2</c:v>
                </c:pt>
              </c:numCache>
            </c:numRef>
          </c:val>
          <c:smooth val="0"/>
          <c:extLst>
            <c:ext xmlns:c16="http://schemas.microsoft.com/office/drawing/2014/chart" uri="{C3380CC4-5D6E-409C-BE32-E72D297353CC}">
              <c16:uniqueId val="{00000001-3C24-4602-96C7-8F9B38BCFD48}"/>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(secs)</a:t>
            </a:r>
            <a:r>
              <a:rPr lang="en-US" baseline="0"/>
              <a:t> </a:t>
            </a:r>
            <a:r>
              <a:rPr lang="en-US"/>
              <a:t>to inflate 28c tire to 70psi - 3rd Inflation</a:t>
            </a:r>
          </a:p>
          <a:p>
            <a:pPr>
              <a:defRPr/>
            </a:pPr>
            <a:r>
              <a:rPr lang="en-US" sz="1200" i="1"/>
              <a:t>*Lower</a:t>
            </a:r>
            <a:r>
              <a:rPr lang="en-US" sz="1200" i="1" baseline="0"/>
              <a:t> is better </a:t>
            </a:r>
          </a:p>
          <a:p>
            <a:pPr>
              <a:defRPr/>
            </a:pPr>
            <a:r>
              <a:rPr lang="en-US" sz="1200" i="1" baseline="0">
                <a:solidFill>
                  <a:srgbClr val="FF0000"/>
                </a:solidFill>
              </a:rPr>
              <a:t>120 = unable to complete 3 inflations</a:t>
            </a:r>
            <a:r>
              <a:rPr lang="en-US" sz="1200" i="1">
                <a:solidFill>
                  <a:srgbClr val="FF0000"/>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Micro'!$AE$507</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4-ABC9-4124-9376-579513D9C251}"/>
              </c:ext>
            </c:extLst>
          </c:dPt>
          <c:dPt>
            <c:idx val="1"/>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3-ABC9-4124-9376-579513D9C251}"/>
              </c:ext>
            </c:extLst>
          </c:dPt>
          <c:dPt>
            <c:idx val="2"/>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2-ABC9-4124-9376-579513D9C251}"/>
              </c:ext>
            </c:extLst>
          </c:dPt>
          <c:dPt>
            <c:idx val="3"/>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ABC9-4124-9376-579513D9C251}"/>
              </c:ext>
            </c:extLst>
          </c:dPt>
          <c:dPt>
            <c:idx val="9"/>
            <c:invertIfNegative val="0"/>
            <c:bubble3D val="0"/>
            <c:spPr>
              <a:solidFill>
                <a:schemeClr val="accent1"/>
              </a:solidFill>
              <a:ln w="9525" cap="flat" cmpd="sng" algn="ctr">
                <a:solidFill>
                  <a:schemeClr val="lt1">
                    <a:alpha val="50000"/>
                  </a:schemeClr>
                </a:solidFill>
                <a:round/>
              </a:ln>
              <a:effectLst/>
            </c:spPr>
          </c:dPt>
          <c:dPt>
            <c:idx val="11"/>
            <c:invertIfNegative val="0"/>
            <c:bubble3D val="0"/>
            <c:spPr>
              <a:solidFill>
                <a:schemeClr val="accent1">
                  <a:alpha val="85000"/>
                </a:schemeClr>
              </a:solidFill>
              <a:ln w="9525" cap="flat" cmpd="sng" algn="ctr">
                <a:solidFill>
                  <a:schemeClr val="lt1">
                    <a:alpha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Micro'!$AD$508:$AD$525</c:f>
              <c:strCache>
                <c:ptCount val="18"/>
                <c:pt idx="0">
                  <c:v>Flextail Mini</c:v>
                </c:pt>
                <c:pt idx="1">
                  <c:v>Cyclplus AS2 - Ali X</c:v>
                </c:pt>
                <c:pt idx="2">
                  <c:v>Cyclplus AS2 - Genuine</c:v>
                </c:pt>
                <c:pt idx="3">
                  <c:v>Fumpa Nano</c:v>
                </c:pt>
                <c:pt idx="4">
                  <c:v>Trek Air Rush</c:v>
                </c:pt>
                <c:pt idx="5">
                  <c:v>Cyclami HW-125</c:v>
                </c:pt>
                <c:pt idx="6">
                  <c:v>Prestacycle Go</c:v>
                </c:pt>
                <c:pt idx="7">
                  <c:v>Cyclami E1 Team</c:v>
                </c:pt>
                <c:pt idx="8">
                  <c:v>Silca Ellectrico Micro</c:v>
                </c:pt>
                <c:pt idx="9">
                  <c:v>Flextail Tiny 200</c:v>
                </c:pt>
                <c:pt idx="10">
                  <c:v>Coospo AP-B1</c:v>
                </c:pt>
                <c:pt idx="11">
                  <c:v>Cycplus AS2 Ultra</c:v>
                </c:pt>
                <c:pt idx="12">
                  <c:v>Viair Recon</c:v>
                </c:pt>
                <c:pt idx="13">
                  <c:v>Coospo X1</c:v>
                </c:pt>
                <c:pt idx="14">
                  <c:v>Muc-Off Airmach Pro</c:v>
                </c:pt>
                <c:pt idx="15">
                  <c:v>Cycplus AS2 Pro</c:v>
                </c:pt>
                <c:pt idx="16">
                  <c:v>Magic Shine Airro</c:v>
                </c:pt>
                <c:pt idx="17">
                  <c:v>Airbank Pocket 2 Pro</c:v>
                </c:pt>
              </c:strCache>
            </c:strRef>
          </c:cat>
          <c:val>
            <c:numRef>
              <c:f>'Data Graphs - Micro'!$AE$508:$AE$525</c:f>
              <c:numCache>
                <c:formatCode>General</c:formatCode>
                <c:ptCount val="18"/>
                <c:pt idx="0">
                  <c:v>120</c:v>
                </c:pt>
                <c:pt idx="1">
                  <c:v>120</c:v>
                </c:pt>
                <c:pt idx="2">
                  <c:v>120</c:v>
                </c:pt>
                <c:pt idx="3">
                  <c:v>120</c:v>
                </c:pt>
                <c:pt idx="4">
                  <c:v>96</c:v>
                </c:pt>
                <c:pt idx="5">
                  <c:v>93</c:v>
                </c:pt>
                <c:pt idx="6">
                  <c:v>89</c:v>
                </c:pt>
                <c:pt idx="7">
                  <c:v>89</c:v>
                </c:pt>
                <c:pt idx="8">
                  <c:v>88</c:v>
                </c:pt>
                <c:pt idx="9">
                  <c:v>84</c:v>
                </c:pt>
                <c:pt idx="10">
                  <c:v>75</c:v>
                </c:pt>
                <c:pt idx="11">
                  <c:v>74</c:v>
                </c:pt>
                <c:pt idx="12">
                  <c:v>72</c:v>
                </c:pt>
                <c:pt idx="13">
                  <c:v>72</c:v>
                </c:pt>
                <c:pt idx="14">
                  <c:v>64</c:v>
                </c:pt>
                <c:pt idx="15">
                  <c:v>62</c:v>
                </c:pt>
                <c:pt idx="16">
                  <c:v>52</c:v>
                </c:pt>
                <c:pt idx="17">
                  <c:v>50</c:v>
                </c:pt>
              </c:numCache>
            </c:numRef>
          </c:val>
          <c:extLst>
            <c:ext xmlns:c16="http://schemas.microsoft.com/office/drawing/2014/chart" uri="{C3380CC4-5D6E-409C-BE32-E72D297353CC}">
              <c16:uniqueId val="{00000000-ABC9-4124-9376-579513D9C251}"/>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125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Micro'!$X$533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Micro'!$V$534:$V$550</c:f>
              <c:strCache>
                <c:ptCount val="17"/>
                <c:pt idx="0">
                  <c:v>Cyclplus AS2 - Ali X</c:v>
                </c:pt>
                <c:pt idx="1">
                  <c:v>Fumpa Nano</c:v>
                </c:pt>
                <c:pt idx="2">
                  <c:v>Cycplus AS2 Pro</c:v>
                </c:pt>
                <c:pt idx="3">
                  <c:v>Silca Ellectrico Micro</c:v>
                </c:pt>
                <c:pt idx="4">
                  <c:v>Cyclplus AS2 - Genuine</c:v>
                </c:pt>
                <c:pt idx="5">
                  <c:v>Flextail Mini</c:v>
                </c:pt>
                <c:pt idx="6">
                  <c:v>Prestacycle Go</c:v>
                </c:pt>
                <c:pt idx="7">
                  <c:v>Cycplus AS2 Ultra</c:v>
                </c:pt>
                <c:pt idx="8">
                  <c:v>Flextail Tiny 200</c:v>
                </c:pt>
                <c:pt idx="9">
                  <c:v>Cyclami HW-125</c:v>
                </c:pt>
                <c:pt idx="10">
                  <c:v>Coospo X1</c:v>
                </c:pt>
                <c:pt idx="11">
                  <c:v>Trek Air Rush Mini</c:v>
                </c:pt>
                <c:pt idx="12">
                  <c:v>Cyclami E1 Team</c:v>
                </c:pt>
                <c:pt idx="13">
                  <c:v>Coospo AP-B1</c:v>
                </c:pt>
                <c:pt idx="14">
                  <c:v>Magic Shine Airro</c:v>
                </c:pt>
                <c:pt idx="15">
                  <c:v>Muc-Off Airmach Pro</c:v>
                </c:pt>
                <c:pt idx="16">
                  <c:v>Viair Recon</c:v>
                </c:pt>
              </c:strCache>
            </c:strRef>
          </c:cat>
          <c:val>
            <c:numRef>
              <c:f>'Data Graphs - Micro'!$X$534:$X$550</c:f>
              <c:numCache>
                <c:formatCode>0.0</c:formatCode>
                <c:ptCount val="17"/>
                <c:pt idx="0">
                  <c:v>0</c:v>
                </c:pt>
                <c:pt idx="1">
                  <c:v>0</c:v>
                </c:pt>
                <c:pt idx="2">
                  <c:v>0</c:v>
                </c:pt>
                <c:pt idx="3">
                  <c:v>0</c:v>
                </c:pt>
                <c:pt idx="4">
                  <c:v>0</c:v>
                </c:pt>
                <c:pt idx="5">
                  <c:v>0</c:v>
                </c:pt>
                <c:pt idx="6">
                  <c:v>0</c:v>
                </c:pt>
                <c:pt idx="7">
                  <c:v>0</c:v>
                </c:pt>
                <c:pt idx="8">
                  <c:v>0</c:v>
                </c:pt>
                <c:pt idx="9">
                  <c:v>0</c:v>
                </c:pt>
                <c:pt idx="10" formatCode="General">
                  <c:v>0</c:v>
                </c:pt>
                <c:pt idx="11">
                  <c:v>0</c:v>
                </c:pt>
                <c:pt idx="12" formatCode="General">
                  <c:v>0</c:v>
                </c:pt>
                <c:pt idx="13">
                  <c:v>3.1209700000000002</c:v>
                </c:pt>
                <c:pt idx="14">
                  <c:v>4.8172800000000002</c:v>
                </c:pt>
                <c:pt idx="15">
                  <c:v>4.1212799999999996</c:v>
                </c:pt>
                <c:pt idx="16">
                  <c:v>4.3989000000000003</c:v>
                </c:pt>
              </c:numCache>
            </c:numRef>
          </c:val>
          <c:extLst>
            <c:ext xmlns:c16="http://schemas.microsoft.com/office/drawing/2014/chart" uri="{C3380CC4-5D6E-409C-BE32-E72D297353CC}">
              <c16:uniqueId val="{00000000-CB29-4B8C-9947-AF895E57A948}"/>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Micro'!$W$533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Micro'!$V$534:$V$550</c:f>
              <c:strCache>
                <c:ptCount val="17"/>
                <c:pt idx="0">
                  <c:v>Cyclplus AS2 - Ali X</c:v>
                </c:pt>
                <c:pt idx="1">
                  <c:v>Fumpa Nano</c:v>
                </c:pt>
                <c:pt idx="2">
                  <c:v>Cycplus AS2 Pro</c:v>
                </c:pt>
                <c:pt idx="3">
                  <c:v>Silca Ellectrico Micro</c:v>
                </c:pt>
                <c:pt idx="4">
                  <c:v>Cyclplus AS2 - Genuine</c:v>
                </c:pt>
                <c:pt idx="5">
                  <c:v>Flextail Mini</c:v>
                </c:pt>
                <c:pt idx="6">
                  <c:v>Prestacycle Go</c:v>
                </c:pt>
                <c:pt idx="7">
                  <c:v>Cycplus AS2 Ultra</c:v>
                </c:pt>
                <c:pt idx="8">
                  <c:v>Flextail Tiny 200</c:v>
                </c:pt>
                <c:pt idx="9">
                  <c:v>Cyclami HW-125</c:v>
                </c:pt>
                <c:pt idx="10">
                  <c:v>Coospo X1</c:v>
                </c:pt>
                <c:pt idx="11">
                  <c:v>Trek Air Rush Mini</c:v>
                </c:pt>
                <c:pt idx="12">
                  <c:v>Cyclami E1 Team</c:v>
                </c:pt>
                <c:pt idx="13">
                  <c:v>Coospo AP-B1</c:v>
                </c:pt>
                <c:pt idx="14">
                  <c:v>Magic Shine Airro</c:v>
                </c:pt>
                <c:pt idx="15">
                  <c:v>Muc-Off Airmach Pro</c:v>
                </c:pt>
                <c:pt idx="16">
                  <c:v>Viair Recon</c:v>
                </c:pt>
              </c:strCache>
            </c:strRef>
          </c:cat>
          <c:val>
            <c:numRef>
              <c:f>'Data Graphs - Micro'!$W$534:$W$550</c:f>
              <c:numCache>
                <c:formatCode>0%</c:formatCode>
                <c:ptCount val="17"/>
                <c:pt idx="0">
                  <c:v>1</c:v>
                </c:pt>
                <c:pt idx="1">
                  <c:v>1</c:v>
                </c:pt>
                <c:pt idx="2">
                  <c:v>1</c:v>
                </c:pt>
                <c:pt idx="3">
                  <c:v>1</c:v>
                </c:pt>
                <c:pt idx="4">
                  <c:v>1</c:v>
                </c:pt>
                <c:pt idx="5">
                  <c:v>1</c:v>
                </c:pt>
                <c:pt idx="6">
                  <c:v>1</c:v>
                </c:pt>
                <c:pt idx="7">
                  <c:v>1</c:v>
                </c:pt>
                <c:pt idx="8">
                  <c:v>1</c:v>
                </c:pt>
                <c:pt idx="9">
                  <c:v>1</c:v>
                </c:pt>
                <c:pt idx="10">
                  <c:v>1</c:v>
                </c:pt>
                <c:pt idx="11" formatCode="0.00%">
                  <c:v>1</c:v>
                </c:pt>
                <c:pt idx="12">
                  <c:v>1</c:v>
                </c:pt>
                <c:pt idx="13" formatCode="0.00%">
                  <c:v>0.32300000000000001</c:v>
                </c:pt>
                <c:pt idx="14" formatCode="0.00%">
                  <c:v>0.16800000000000001</c:v>
                </c:pt>
                <c:pt idx="15" formatCode="0.00%">
                  <c:v>0.13600000000000001</c:v>
                </c:pt>
                <c:pt idx="16" formatCode="0.00%">
                  <c:v>7.0000000000000007E-2</c:v>
                </c:pt>
              </c:numCache>
            </c:numRef>
          </c:val>
          <c:smooth val="0"/>
          <c:extLst>
            <c:ext xmlns:c16="http://schemas.microsoft.com/office/drawing/2014/chart" uri="{C3380CC4-5D6E-409C-BE32-E72D297353CC}">
              <c16:uniqueId val="{00000001-CB29-4B8C-9947-AF895E57A948}"/>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150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Micro'!$AC$533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Micro'!$AA$534:$AA$550</c:f>
              <c:strCache>
                <c:ptCount val="17"/>
                <c:pt idx="0">
                  <c:v>Coospo AP-B1</c:v>
                </c:pt>
                <c:pt idx="1">
                  <c:v>Cyclplus AS2 - Ali X</c:v>
                </c:pt>
                <c:pt idx="2">
                  <c:v>Fumpa Nano</c:v>
                </c:pt>
                <c:pt idx="3">
                  <c:v>Cycplus AS2 Pro</c:v>
                </c:pt>
                <c:pt idx="4">
                  <c:v>Silca Ellectrico Micro</c:v>
                </c:pt>
                <c:pt idx="5">
                  <c:v>Cyclplus AS2 - Genuine</c:v>
                </c:pt>
                <c:pt idx="6">
                  <c:v>Flextail Mini</c:v>
                </c:pt>
                <c:pt idx="7">
                  <c:v>Prestacycle Go</c:v>
                </c:pt>
                <c:pt idx="8">
                  <c:v>Cycplus AS2 Ultra</c:v>
                </c:pt>
                <c:pt idx="9">
                  <c:v>Flextail Tiny 200</c:v>
                </c:pt>
                <c:pt idx="10">
                  <c:v>Cyclami HW-125</c:v>
                </c:pt>
                <c:pt idx="11">
                  <c:v>Coospo X1</c:v>
                </c:pt>
                <c:pt idx="12">
                  <c:v>Trek Air Rush Mini</c:v>
                </c:pt>
                <c:pt idx="13">
                  <c:v>Cyclami E1 Team</c:v>
                </c:pt>
                <c:pt idx="14">
                  <c:v>Magic Shine Airro</c:v>
                </c:pt>
                <c:pt idx="15">
                  <c:v>Muc-Off Airmach Pro</c:v>
                </c:pt>
                <c:pt idx="16">
                  <c:v>Viair Recon</c:v>
                </c:pt>
              </c:strCache>
            </c:strRef>
          </c:cat>
          <c:val>
            <c:numRef>
              <c:f>'Data Graphs - Micro'!$AC$534:$AC$550</c:f>
              <c:numCache>
                <c:formatCode>0.0</c:formatCode>
                <c:ptCount val="17"/>
                <c:pt idx="0" formatCode="General">
                  <c:v>0</c:v>
                </c:pt>
                <c:pt idx="1">
                  <c:v>0</c:v>
                </c:pt>
                <c:pt idx="2">
                  <c:v>0</c:v>
                </c:pt>
                <c:pt idx="3">
                  <c:v>0</c:v>
                </c:pt>
                <c:pt idx="4">
                  <c:v>0</c:v>
                </c:pt>
                <c:pt idx="5">
                  <c:v>0</c:v>
                </c:pt>
                <c:pt idx="6">
                  <c:v>0</c:v>
                </c:pt>
                <c:pt idx="7">
                  <c:v>0</c:v>
                </c:pt>
                <c:pt idx="8">
                  <c:v>0</c:v>
                </c:pt>
                <c:pt idx="9">
                  <c:v>0</c:v>
                </c:pt>
                <c:pt idx="10">
                  <c:v>0</c:v>
                </c:pt>
                <c:pt idx="11" formatCode="General">
                  <c:v>0</c:v>
                </c:pt>
                <c:pt idx="12">
                  <c:v>0</c:v>
                </c:pt>
                <c:pt idx="13" formatCode="General">
                  <c:v>0</c:v>
                </c:pt>
                <c:pt idx="14">
                  <c:v>4.4601600000000001</c:v>
                </c:pt>
                <c:pt idx="15">
                  <c:v>3.8827799999999999</c:v>
                </c:pt>
                <c:pt idx="16">
                  <c:v>4.4414700000000007</c:v>
                </c:pt>
              </c:numCache>
            </c:numRef>
          </c:val>
          <c:extLst>
            <c:ext xmlns:c16="http://schemas.microsoft.com/office/drawing/2014/chart" uri="{C3380CC4-5D6E-409C-BE32-E72D297353CC}">
              <c16:uniqueId val="{00000000-9531-48E1-8E66-FE707D2FC096}"/>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Micro'!$AB$533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Micro'!$AA$534:$AA$550</c:f>
              <c:strCache>
                <c:ptCount val="17"/>
                <c:pt idx="0">
                  <c:v>Coospo AP-B1</c:v>
                </c:pt>
                <c:pt idx="1">
                  <c:v>Cyclplus AS2 - Ali X</c:v>
                </c:pt>
                <c:pt idx="2">
                  <c:v>Fumpa Nano</c:v>
                </c:pt>
                <c:pt idx="3">
                  <c:v>Cycplus AS2 Pro</c:v>
                </c:pt>
                <c:pt idx="4">
                  <c:v>Silca Ellectrico Micro</c:v>
                </c:pt>
                <c:pt idx="5">
                  <c:v>Cyclplus AS2 - Genuine</c:v>
                </c:pt>
                <c:pt idx="6">
                  <c:v>Flextail Mini</c:v>
                </c:pt>
                <c:pt idx="7">
                  <c:v>Prestacycle Go</c:v>
                </c:pt>
                <c:pt idx="8">
                  <c:v>Cycplus AS2 Ultra</c:v>
                </c:pt>
                <c:pt idx="9">
                  <c:v>Flextail Tiny 200</c:v>
                </c:pt>
                <c:pt idx="10">
                  <c:v>Cyclami HW-125</c:v>
                </c:pt>
                <c:pt idx="11">
                  <c:v>Coospo X1</c:v>
                </c:pt>
                <c:pt idx="12">
                  <c:v>Trek Air Rush Mini</c:v>
                </c:pt>
                <c:pt idx="13">
                  <c:v>Cyclami E1 Team</c:v>
                </c:pt>
                <c:pt idx="14">
                  <c:v>Magic Shine Airro</c:v>
                </c:pt>
                <c:pt idx="15">
                  <c:v>Muc-Off Airmach Pro</c:v>
                </c:pt>
                <c:pt idx="16">
                  <c:v>Viair Recon</c:v>
                </c:pt>
              </c:strCache>
            </c:strRef>
          </c:cat>
          <c:val>
            <c:numRef>
              <c:f>'Data Graphs - Micro'!$AB$534:$AB$550</c:f>
              <c:numCache>
                <c:formatCode>0%</c:formatCode>
                <c:ptCount val="17"/>
                <c:pt idx="0">
                  <c:v>1</c:v>
                </c:pt>
                <c:pt idx="1">
                  <c:v>1</c:v>
                </c:pt>
                <c:pt idx="2">
                  <c:v>1</c:v>
                </c:pt>
                <c:pt idx="3">
                  <c:v>1</c:v>
                </c:pt>
                <c:pt idx="4">
                  <c:v>1</c:v>
                </c:pt>
                <c:pt idx="5">
                  <c:v>1</c:v>
                </c:pt>
                <c:pt idx="6">
                  <c:v>1</c:v>
                </c:pt>
                <c:pt idx="7">
                  <c:v>1</c:v>
                </c:pt>
                <c:pt idx="8">
                  <c:v>1</c:v>
                </c:pt>
                <c:pt idx="9">
                  <c:v>1</c:v>
                </c:pt>
                <c:pt idx="10">
                  <c:v>1</c:v>
                </c:pt>
                <c:pt idx="11">
                  <c:v>1</c:v>
                </c:pt>
                <c:pt idx="12" formatCode="0.00%">
                  <c:v>1</c:v>
                </c:pt>
                <c:pt idx="13">
                  <c:v>1</c:v>
                </c:pt>
                <c:pt idx="14" formatCode="0.00%">
                  <c:v>0.192</c:v>
                </c:pt>
                <c:pt idx="15" formatCode="0.00%">
                  <c:v>0.186</c:v>
                </c:pt>
                <c:pt idx="16" formatCode="0.00%">
                  <c:v>6.0999999999999999E-2</c:v>
                </c:pt>
              </c:numCache>
            </c:numRef>
          </c:val>
          <c:smooth val="0"/>
          <c:extLst>
            <c:ext xmlns:c16="http://schemas.microsoft.com/office/drawing/2014/chart" uri="{C3380CC4-5D6E-409C-BE32-E72D297353CC}">
              <c16:uniqueId val="{00000001-9531-48E1-8E66-FE707D2FC096}"/>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175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Micro'!$AH$533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Micro'!$AF$534:$AF$550</c:f>
              <c:strCache>
                <c:ptCount val="17"/>
                <c:pt idx="0">
                  <c:v>Coospo AP-B1</c:v>
                </c:pt>
                <c:pt idx="1">
                  <c:v>Cyclplus AS2 - Ali X</c:v>
                </c:pt>
                <c:pt idx="2">
                  <c:v>Fumpa Nano</c:v>
                </c:pt>
                <c:pt idx="3">
                  <c:v>Cycplus AS2 Pro</c:v>
                </c:pt>
                <c:pt idx="4">
                  <c:v>Silca Ellectrico Micro</c:v>
                </c:pt>
                <c:pt idx="5">
                  <c:v>Cyclplus AS2 - Genuine</c:v>
                </c:pt>
                <c:pt idx="6">
                  <c:v>Flextail Mini</c:v>
                </c:pt>
                <c:pt idx="7">
                  <c:v>Prestacycle Go</c:v>
                </c:pt>
                <c:pt idx="8">
                  <c:v>Cycplus AS2 Ultra</c:v>
                </c:pt>
                <c:pt idx="9">
                  <c:v>Flextail Tiny 200</c:v>
                </c:pt>
                <c:pt idx="10">
                  <c:v>Cyclami HW-125</c:v>
                </c:pt>
                <c:pt idx="11">
                  <c:v>Coospo X1</c:v>
                </c:pt>
                <c:pt idx="12">
                  <c:v>Trek Air Rush Mini</c:v>
                </c:pt>
                <c:pt idx="13">
                  <c:v>Cyclami E1 Team</c:v>
                </c:pt>
                <c:pt idx="14">
                  <c:v>Magic Shine Airro</c:v>
                </c:pt>
                <c:pt idx="15">
                  <c:v>Muc-Off Airmach Pro</c:v>
                </c:pt>
                <c:pt idx="16">
                  <c:v>Viair Recon</c:v>
                </c:pt>
              </c:strCache>
            </c:strRef>
          </c:cat>
          <c:val>
            <c:numRef>
              <c:f>'Data Graphs - Micro'!$AH$534:$AH$550</c:f>
              <c:numCache>
                <c:formatCode>0.0</c:formatCode>
                <c:ptCount val="17"/>
                <c:pt idx="0" formatCode="General">
                  <c:v>0</c:v>
                </c:pt>
                <c:pt idx="1">
                  <c:v>0</c:v>
                </c:pt>
                <c:pt idx="2">
                  <c:v>0</c:v>
                </c:pt>
                <c:pt idx="3">
                  <c:v>0</c:v>
                </c:pt>
                <c:pt idx="4">
                  <c:v>0</c:v>
                </c:pt>
                <c:pt idx="5">
                  <c:v>0</c:v>
                </c:pt>
                <c:pt idx="6">
                  <c:v>0</c:v>
                </c:pt>
                <c:pt idx="7">
                  <c:v>0</c:v>
                </c:pt>
                <c:pt idx="8">
                  <c:v>0</c:v>
                </c:pt>
                <c:pt idx="9">
                  <c:v>0</c:v>
                </c:pt>
                <c:pt idx="10">
                  <c:v>0</c:v>
                </c:pt>
                <c:pt idx="11" formatCode="General">
                  <c:v>0</c:v>
                </c:pt>
                <c:pt idx="12">
                  <c:v>0</c:v>
                </c:pt>
                <c:pt idx="13" formatCode="General">
                  <c:v>0</c:v>
                </c:pt>
                <c:pt idx="14">
                  <c:v>4.1510400000000001</c:v>
                </c:pt>
                <c:pt idx="15">
                  <c:v>3.6728999999999998</c:v>
                </c:pt>
                <c:pt idx="16">
                  <c:v>4.3563300000000007</c:v>
                </c:pt>
              </c:numCache>
            </c:numRef>
          </c:val>
          <c:extLst>
            <c:ext xmlns:c16="http://schemas.microsoft.com/office/drawing/2014/chart" uri="{C3380CC4-5D6E-409C-BE32-E72D297353CC}">
              <c16:uniqueId val="{00000000-B05C-45CF-A9B5-8661FF55A9E4}"/>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Micro'!$AG$533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noFill/>
              </a:ln>
              <a:effectLst/>
            </c:spPr>
          </c:marker>
          <c:cat>
            <c:strRef>
              <c:f>'Data Graphs - Micro'!$AF$534:$AF$550</c:f>
              <c:strCache>
                <c:ptCount val="17"/>
                <c:pt idx="0">
                  <c:v>Coospo AP-B1</c:v>
                </c:pt>
                <c:pt idx="1">
                  <c:v>Cyclplus AS2 - Ali X</c:v>
                </c:pt>
                <c:pt idx="2">
                  <c:v>Fumpa Nano</c:v>
                </c:pt>
                <c:pt idx="3">
                  <c:v>Cycplus AS2 Pro</c:v>
                </c:pt>
                <c:pt idx="4">
                  <c:v>Silca Ellectrico Micro</c:v>
                </c:pt>
                <c:pt idx="5">
                  <c:v>Cyclplus AS2 - Genuine</c:v>
                </c:pt>
                <c:pt idx="6">
                  <c:v>Flextail Mini</c:v>
                </c:pt>
                <c:pt idx="7">
                  <c:v>Prestacycle Go</c:v>
                </c:pt>
                <c:pt idx="8">
                  <c:v>Cycplus AS2 Ultra</c:v>
                </c:pt>
                <c:pt idx="9">
                  <c:v>Flextail Tiny 200</c:v>
                </c:pt>
                <c:pt idx="10">
                  <c:v>Cyclami HW-125</c:v>
                </c:pt>
                <c:pt idx="11">
                  <c:v>Coospo X1</c:v>
                </c:pt>
                <c:pt idx="12">
                  <c:v>Trek Air Rush Mini</c:v>
                </c:pt>
                <c:pt idx="13">
                  <c:v>Cyclami E1 Team</c:v>
                </c:pt>
                <c:pt idx="14">
                  <c:v>Magic Shine Airro</c:v>
                </c:pt>
                <c:pt idx="15">
                  <c:v>Muc-Off Airmach Pro</c:v>
                </c:pt>
                <c:pt idx="16">
                  <c:v>Viair Recon</c:v>
                </c:pt>
              </c:strCache>
            </c:strRef>
          </c:cat>
          <c:val>
            <c:numRef>
              <c:f>'Data Graphs - Micro'!$AG$534:$AG$550</c:f>
              <c:numCache>
                <c:formatCode>0%</c:formatCode>
                <c:ptCount val="17"/>
                <c:pt idx="0">
                  <c:v>1</c:v>
                </c:pt>
                <c:pt idx="1">
                  <c:v>1</c:v>
                </c:pt>
                <c:pt idx="2">
                  <c:v>1</c:v>
                </c:pt>
                <c:pt idx="3">
                  <c:v>1</c:v>
                </c:pt>
                <c:pt idx="4">
                  <c:v>1</c:v>
                </c:pt>
                <c:pt idx="5">
                  <c:v>1</c:v>
                </c:pt>
                <c:pt idx="6">
                  <c:v>1</c:v>
                </c:pt>
                <c:pt idx="7">
                  <c:v>1</c:v>
                </c:pt>
                <c:pt idx="8">
                  <c:v>1</c:v>
                </c:pt>
                <c:pt idx="9">
                  <c:v>1</c:v>
                </c:pt>
                <c:pt idx="10">
                  <c:v>1</c:v>
                </c:pt>
                <c:pt idx="11">
                  <c:v>1</c:v>
                </c:pt>
                <c:pt idx="12" formatCode="0.00%">
                  <c:v>1</c:v>
                </c:pt>
                <c:pt idx="13">
                  <c:v>1</c:v>
                </c:pt>
                <c:pt idx="14" formatCode="0.00%">
                  <c:v>0.248</c:v>
                </c:pt>
                <c:pt idx="15" formatCode="0.00%">
                  <c:v>0.23</c:v>
                </c:pt>
                <c:pt idx="16" formatCode="0.00%">
                  <c:v>7.9000000000000001E-2</c:v>
                </c:pt>
              </c:numCache>
            </c:numRef>
          </c:val>
          <c:smooth val="0"/>
          <c:extLst>
            <c:ext xmlns:c16="http://schemas.microsoft.com/office/drawing/2014/chart" uri="{C3380CC4-5D6E-409C-BE32-E72D297353CC}">
              <c16:uniqueId val="{00000001-B05C-45CF-A9B5-8661FF55A9E4}"/>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200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Micro'!$AM$533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Micro'!$AK$534:$AK$550</c:f>
              <c:strCache>
                <c:ptCount val="17"/>
                <c:pt idx="0">
                  <c:v>Cyclplus AS2 - Ali X</c:v>
                </c:pt>
                <c:pt idx="1">
                  <c:v>Fumpa Nano</c:v>
                </c:pt>
                <c:pt idx="2">
                  <c:v>Cycplus AS2 Pro</c:v>
                </c:pt>
                <c:pt idx="3">
                  <c:v>Silca Ellectrico Micro</c:v>
                </c:pt>
                <c:pt idx="4">
                  <c:v>Cyclplus AS2 - Genuine</c:v>
                </c:pt>
                <c:pt idx="5">
                  <c:v>Flextail Mini</c:v>
                </c:pt>
                <c:pt idx="6">
                  <c:v>Prestacycle Go</c:v>
                </c:pt>
                <c:pt idx="7">
                  <c:v>Cycplus AS2 Ultra</c:v>
                </c:pt>
                <c:pt idx="8">
                  <c:v>Muc-Off Airmach Pro</c:v>
                </c:pt>
                <c:pt idx="9">
                  <c:v>Flextail Tiny 200</c:v>
                </c:pt>
                <c:pt idx="10">
                  <c:v>Cyclami HW-125</c:v>
                </c:pt>
                <c:pt idx="11">
                  <c:v>Coospo AP-B1</c:v>
                </c:pt>
                <c:pt idx="12">
                  <c:v>Coospo X1</c:v>
                </c:pt>
                <c:pt idx="13">
                  <c:v>Trek Air Rush Mini</c:v>
                </c:pt>
                <c:pt idx="14">
                  <c:v>Cyclami E1 Team</c:v>
                </c:pt>
                <c:pt idx="15">
                  <c:v>Magicshine Airro</c:v>
                </c:pt>
                <c:pt idx="16">
                  <c:v>Viair Recon</c:v>
                </c:pt>
              </c:strCache>
            </c:strRef>
          </c:cat>
          <c:val>
            <c:numRef>
              <c:f>'Data Graphs - Micro'!$AM$534:$AM$550</c:f>
              <c:numCache>
                <c:formatCode>0.0</c:formatCode>
                <c:ptCount val="17"/>
                <c:pt idx="0">
                  <c:v>0</c:v>
                </c:pt>
                <c:pt idx="1">
                  <c:v>0</c:v>
                </c:pt>
                <c:pt idx="2">
                  <c:v>0</c:v>
                </c:pt>
                <c:pt idx="3">
                  <c:v>0</c:v>
                </c:pt>
                <c:pt idx="4">
                  <c:v>0</c:v>
                </c:pt>
                <c:pt idx="5">
                  <c:v>0</c:v>
                </c:pt>
                <c:pt idx="6">
                  <c:v>0</c:v>
                </c:pt>
                <c:pt idx="7">
                  <c:v>0</c:v>
                </c:pt>
                <c:pt idx="8">
                  <c:v>0</c:v>
                </c:pt>
                <c:pt idx="9">
                  <c:v>0</c:v>
                </c:pt>
                <c:pt idx="10">
                  <c:v>0</c:v>
                </c:pt>
                <c:pt idx="11" formatCode="General">
                  <c:v>0</c:v>
                </c:pt>
                <c:pt idx="12" formatCode="General">
                  <c:v>0</c:v>
                </c:pt>
                <c:pt idx="13">
                  <c:v>0</c:v>
                </c:pt>
                <c:pt idx="14" formatCode="General">
                  <c:v>0</c:v>
                </c:pt>
                <c:pt idx="15">
                  <c:v>3.7812000000000001</c:v>
                </c:pt>
                <c:pt idx="16">
                  <c:v>4.2286200000000003</c:v>
                </c:pt>
              </c:numCache>
            </c:numRef>
          </c:val>
          <c:extLst>
            <c:ext xmlns:c16="http://schemas.microsoft.com/office/drawing/2014/chart" uri="{C3380CC4-5D6E-409C-BE32-E72D297353CC}">
              <c16:uniqueId val="{00000000-85DB-41F5-A7B1-E93A0B61AF9B}"/>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Micro'!$AL$533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Micro'!$AK$534:$AK$550</c:f>
              <c:strCache>
                <c:ptCount val="17"/>
                <c:pt idx="0">
                  <c:v>Cyclplus AS2 - Ali X</c:v>
                </c:pt>
                <c:pt idx="1">
                  <c:v>Fumpa Nano</c:v>
                </c:pt>
                <c:pt idx="2">
                  <c:v>Cycplus AS2 Pro</c:v>
                </c:pt>
                <c:pt idx="3">
                  <c:v>Silca Ellectrico Micro</c:v>
                </c:pt>
                <c:pt idx="4">
                  <c:v>Cyclplus AS2 - Genuine</c:v>
                </c:pt>
                <c:pt idx="5">
                  <c:v>Flextail Mini</c:v>
                </c:pt>
                <c:pt idx="6">
                  <c:v>Prestacycle Go</c:v>
                </c:pt>
                <c:pt idx="7">
                  <c:v>Cycplus AS2 Ultra</c:v>
                </c:pt>
                <c:pt idx="8">
                  <c:v>Muc-Off Airmach Pro</c:v>
                </c:pt>
                <c:pt idx="9">
                  <c:v>Flextail Tiny 200</c:v>
                </c:pt>
                <c:pt idx="10">
                  <c:v>Cyclami HW-125</c:v>
                </c:pt>
                <c:pt idx="11">
                  <c:v>Coospo AP-B1</c:v>
                </c:pt>
                <c:pt idx="12">
                  <c:v>Coospo X1</c:v>
                </c:pt>
                <c:pt idx="13">
                  <c:v>Trek Air Rush Mini</c:v>
                </c:pt>
                <c:pt idx="14">
                  <c:v>Cyclami E1 Team</c:v>
                </c:pt>
                <c:pt idx="15">
                  <c:v>Magicshine Airro</c:v>
                </c:pt>
                <c:pt idx="16">
                  <c:v>Viair Recon</c:v>
                </c:pt>
              </c:strCache>
            </c:strRef>
          </c:cat>
          <c:val>
            <c:numRef>
              <c:f>'Data Graphs - Micro'!$AL$534:$AL$550</c:f>
              <c:numCache>
                <c:formatCode>0%</c:formatCode>
                <c:ptCount val="17"/>
                <c:pt idx="0">
                  <c:v>1</c:v>
                </c:pt>
                <c:pt idx="1">
                  <c:v>1</c:v>
                </c:pt>
                <c:pt idx="2">
                  <c:v>1</c:v>
                </c:pt>
                <c:pt idx="3">
                  <c:v>1</c:v>
                </c:pt>
                <c:pt idx="4">
                  <c:v>1</c:v>
                </c:pt>
                <c:pt idx="5">
                  <c:v>1</c:v>
                </c:pt>
                <c:pt idx="6">
                  <c:v>1</c:v>
                </c:pt>
                <c:pt idx="7">
                  <c:v>1</c:v>
                </c:pt>
                <c:pt idx="8" formatCode="0.00%">
                  <c:v>1</c:v>
                </c:pt>
                <c:pt idx="9">
                  <c:v>1</c:v>
                </c:pt>
                <c:pt idx="10">
                  <c:v>1</c:v>
                </c:pt>
                <c:pt idx="11">
                  <c:v>1</c:v>
                </c:pt>
                <c:pt idx="12">
                  <c:v>1</c:v>
                </c:pt>
                <c:pt idx="13" formatCode="0.00%">
                  <c:v>1</c:v>
                </c:pt>
                <c:pt idx="14">
                  <c:v>1</c:v>
                </c:pt>
                <c:pt idx="15" formatCode="0.0%">
                  <c:v>0.315</c:v>
                </c:pt>
                <c:pt idx="16" formatCode="0.00%">
                  <c:v>0.106</c:v>
                </c:pt>
              </c:numCache>
            </c:numRef>
          </c:val>
          <c:smooth val="0"/>
          <c:extLst>
            <c:ext xmlns:c16="http://schemas.microsoft.com/office/drawing/2014/chart" uri="{C3380CC4-5D6E-409C-BE32-E72D297353CC}">
              <c16:uniqueId val="{00000001-85DB-41F5-A7B1-E93A0B61AF9B}"/>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runtime (minutes)</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Micro'!$AW$532</c:f>
              <c:strCache>
                <c:ptCount val="1"/>
                <c:pt idx="0">
                  <c:v>Runtime</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Micro'!$AV$533:$AV$549</c:f>
              <c:strCache>
                <c:ptCount val="17"/>
                <c:pt idx="0">
                  <c:v>Cyclami E1 Team</c:v>
                </c:pt>
                <c:pt idx="1">
                  <c:v>Prestacycle Go</c:v>
                </c:pt>
                <c:pt idx="2">
                  <c:v>Cyclplus AS2 - Ali X</c:v>
                </c:pt>
                <c:pt idx="3">
                  <c:v>Cyclami HW-125</c:v>
                </c:pt>
                <c:pt idx="4">
                  <c:v>Fumpa Nano</c:v>
                </c:pt>
                <c:pt idx="5">
                  <c:v>Flextail Tiny 200</c:v>
                </c:pt>
                <c:pt idx="6">
                  <c:v>Flextail Mini</c:v>
                </c:pt>
                <c:pt idx="7">
                  <c:v>Cycplus Ultra</c:v>
                </c:pt>
                <c:pt idx="8">
                  <c:v>Trek Air Rush Mini</c:v>
                </c:pt>
                <c:pt idx="9">
                  <c:v>Cycplus AS2 Pro</c:v>
                </c:pt>
                <c:pt idx="10">
                  <c:v>Coospo X1</c:v>
                </c:pt>
                <c:pt idx="11">
                  <c:v>Silca Ellectrico Micro</c:v>
                </c:pt>
                <c:pt idx="12">
                  <c:v>Cyclplus AS2 - Genuine</c:v>
                </c:pt>
                <c:pt idx="13">
                  <c:v>Coospo AP-B1</c:v>
                </c:pt>
                <c:pt idx="14">
                  <c:v>Muc-Off Airmach Pro</c:v>
                </c:pt>
                <c:pt idx="15">
                  <c:v>Viair Recon</c:v>
                </c:pt>
                <c:pt idx="16">
                  <c:v>Magic Shine Airro</c:v>
                </c:pt>
              </c:strCache>
            </c:strRef>
          </c:cat>
          <c:val>
            <c:numRef>
              <c:f>'Data Graphs - Micro'!$AW$533:$AW$549</c:f>
              <c:numCache>
                <c:formatCode>General</c:formatCode>
                <c:ptCount val="17"/>
                <c:pt idx="0">
                  <c:v>51.75</c:v>
                </c:pt>
                <c:pt idx="1">
                  <c:v>56</c:v>
                </c:pt>
                <c:pt idx="2">
                  <c:v>102</c:v>
                </c:pt>
                <c:pt idx="3">
                  <c:v>105</c:v>
                </c:pt>
                <c:pt idx="4">
                  <c:v>124</c:v>
                </c:pt>
                <c:pt idx="5">
                  <c:v>255</c:v>
                </c:pt>
                <c:pt idx="6" formatCode="0">
                  <c:v>578.5</c:v>
                </c:pt>
                <c:pt idx="7" formatCode="0">
                  <c:v>331.5</c:v>
                </c:pt>
                <c:pt idx="8" formatCode="0">
                  <c:v>448.5</c:v>
                </c:pt>
                <c:pt idx="9" formatCode="0">
                  <c:v>301.5</c:v>
                </c:pt>
                <c:pt idx="10" formatCode="0">
                  <c:v>531</c:v>
                </c:pt>
                <c:pt idx="11">
                  <c:v>495</c:v>
                </c:pt>
                <c:pt idx="12">
                  <c:v>400</c:v>
                </c:pt>
                <c:pt idx="13">
                  <c:v>625</c:v>
                </c:pt>
                <c:pt idx="14">
                  <c:v>892</c:v>
                </c:pt>
                <c:pt idx="15">
                  <c:v>1331</c:v>
                </c:pt>
                <c:pt idx="16" formatCode="0">
                  <c:v>1050</c:v>
                </c:pt>
              </c:numCache>
            </c:numRef>
          </c:val>
          <c:extLst>
            <c:ext xmlns:c16="http://schemas.microsoft.com/office/drawing/2014/chart" uri="{C3380CC4-5D6E-409C-BE32-E72D297353CC}">
              <c16:uniqueId val="{00000002-215C-4370-A051-2CC904BCB3AF}"/>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Partial Cycles - How many days use as "Floor Pump Duty" </a:t>
            </a:r>
          </a:p>
          <a:p>
            <a:pPr>
              <a:defRPr/>
            </a:pPr>
            <a:r>
              <a:rPr lang="en-US" sz="1800" i="0" baseline="0"/>
              <a:t>*Based on 2 x 60 to 80psi "Top Ups"</a:t>
            </a:r>
          </a:p>
          <a:p>
            <a:pPr>
              <a:defRPr/>
            </a:pPr>
            <a:r>
              <a:rPr lang="en-US" sz="1200" i="1" baseline="0"/>
              <a:t>(test time from 60 to 70psi used - this is doubled +50% to extrapolate 60 to 80psi time. This time is doubled again (for 2 tires) and then divided into p</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1"/>
          <c:order val="1"/>
          <c:tx>
            <c:strRef>
              <c:f>'Data Graphs - Micro'!$AX$532</c:f>
              <c:strCache>
                <c:ptCount val="1"/>
                <c:pt idx="0">
                  <c:v>Total Partial Cycles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Micro'!$AV$533:$AV$550</c:f>
              <c:strCache>
                <c:ptCount val="17"/>
                <c:pt idx="0">
                  <c:v>Cyclami E1 Team</c:v>
                </c:pt>
                <c:pt idx="1">
                  <c:v>Prestacycle Go</c:v>
                </c:pt>
                <c:pt idx="2">
                  <c:v>Cyclplus AS2 - Ali X</c:v>
                </c:pt>
                <c:pt idx="3">
                  <c:v>Cyclami HW-125</c:v>
                </c:pt>
                <c:pt idx="4">
                  <c:v>Fumpa Nano</c:v>
                </c:pt>
                <c:pt idx="5">
                  <c:v>Flextail Tiny 200</c:v>
                </c:pt>
                <c:pt idx="6">
                  <c:v>Flextail Mini</c:v>
                </c:pt>
                <c:pt idx="7">
                  <c:v>Cycplus Ultra</c:v>
                </c:pt>
                <c:pt idx="8">
                  <c:v>Trek Air Rush Mini</c:v>
                </c:pt>
                <c:pt idx="9">
                  <c:v>Cycplus AS2 Pro</c:v>
                </c:pt>
                <c:pt idx="10">
                  <c:v>Coospo X1</c:v>
                </c:pt>
                <c:pt idx="11">
                  <c:v>Silca Ellectrico Micro</c:v>
                </c:pt>
                <c:pt idx="12">
                  <c:v>Cyclplus AS2 - Genuine</c:v>
                </c:pt>
                <c:pt idx="13">
                  <c:v>Coospo AP-B1</c:v>
                </c:pt>
                <c:pt idx="14">
                  <c:v>Muc-Off Airmach Pro</c:v>
                </c:pt>
                <c:pt idx="15">
                  <c:v>Viair Recon</c:v>
                </c:pt>
                <c:pt idx="16">
                  <c:v>Magic Shine Airro</c:v>
                </c:pt>
              </c:strCache>
            </c:strRef>
          </c:cat>
          <c:val>
            <c:numRef>
              <c:f>'Data Graphs - Micro'!$AX$533:$AX$550</c:f>
              <c:numCache>
                <c:formatCode>0</c:formatCode>
                <c:ptCount val="18"/>
                <c:pt idx="0">
                  <c:v>40.909090909090899</c:v>
                </c:pt>
                <c:pt idx="1">
                  <c:v>47.138047138047135</c:v>
                </c:pt>
                <c:pt idx="2">
                  <c:v>52.987012987012982</c:v>
                </c:pt>
                <c:pt idx="3">
                  <c:v>63.636363636363633</c:v>
                </c:pt>
                <c:pt idx="4">
                  <c:v>68.319559228650121</c:v>
                </c:pt>
                <c:pt idx="5">
                  <c:v>174.29938482570057</c:v>
                </c:pt>
                <c:pt idx="6">
                  <c:v>185.83360102794731</c:v>
                </c:pt>
                <c:pt idx="7">
                  <c:v>279.04040404040398</c:v>
                </c:pt>
                <c:pt idx="8">
                  <c:v>326.18181818181819</c:v>
                </c:pt>
                <c:pt idx="9">
                  <c:v>330.23001095290249</c:v>
                </c:pt>
                <c:pt idx="10">
                  <c:v>338.75598086124404</c:v>
                </c:pt>
                <c:pt idx="11">
                  <c:v>386.26609442060084</c:v>
                </c:pt>
                <c:pt idx="12">
                  <c:v>438.11610076670308</c:v>
                </c:pt>
                <c:pt idx="13">
                  <c:v>568.18181818181813</c:v>
                </c:pt>
                <c:pt idx="14">
                  <c:v>976.99890470974788</c:v>
                </c:pt>
                <c:pt idx="15">
                  <c:v>1120.3703703703702</c:v>
                </c:pt>
                <c:pt idx="16">
                  <c:v>1435.4066985645929</c:v>
                </c:pt>
              </c:numCache>
            </c:numRef>
          </c:val>
          <c:extLst>
            <c:ext xmlns:c16="http://schemas.microsoft.com/office/drawing/2014/chart" uri="{C3380CC4-5D6E-409C-BE32-E72D297353CC}">
              <c16:uniqueId val="{00000003-0BFA-451C-BE98-D1BD50690FB2}"/>
            </c:ext>
          </c:extLst>
        </c:ser>
        <c:dLbls>
          <c:dLblPos val="inEnd"/>
          <c:showLegendKey val="0"/>
          <c:showVal val="1"/>
          <c:showCatName val="0"/>
          <c:showSerName val="0"/>
          <c:showPercent val="0"/>
          <c:showBubbleSize val="0"/>
        </c:dLbls>
        <c:gapWidth val="65"/>
        <c:axId val="1665004672"/>
        <c:axId val="1567088784"/>
        <c:extLst>
          <c:ext xmlns:c15="http://schemas.microsoft.com/office/drawing/2012/chart" uri="{02D57815-91ED-43cb-92C2-25804820EDAC}">
            <c15:filteredBarSeries>
              <c15:ser>
                <c:idx val="0"/>
                <c:order val="0"/>
                <c:tx>
                  <c:strRef>
                    <c:extLst>
                      <c:ext uri="{02D57815-91ED-43cb-92C2-25804820EDAC}">
                        <c15:formulaRef>
                          <c15:sqref>'Data Graphs - Micro'!$AW$532</c15:sqref>
                        </c15:formulaRef>
                      </c:ext>
                    </c:extLst>
                    <c:strCache>
                      <c:ptCount val="1"/>
                      <c:pt idx="0">
                        <c:v>Runtime</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'Data Graphs - Micro'!$AV$533:$AV$550</c15:sqref>
                        </c15:formulaRef>
                      </c:ext>
                    </c:extLst>
                    <c:strCache>
                      <c:ptCount val="17"/>
                      <c:pt idx="0">
                        <c:v>Cyclami E1 Team</c:v>
                      </c:pt>
                      <c:pt idx="1">
                        <c:v>Prestacycle Go</c:v>
                      </c:pt>
                      <c:pt idx="2">
                        <c:v>Cyclplus AS2 - Ali X</c:v>
                      </c:pt>
                      <c:pt idx="3">
                        <c:v>Cyclami HW-125</c:v>
                      </c:pt>
                      <c:pt idx="4">
                        <c:v>Fumpa Nano</c:v>
                      </c:pt>
                      <c:pt idx="5">
                        <c:v>Flextail Tiny 200</c:v>
                      </c:pt>
                      <c:pt idx="6">
                        <c:v>Flextail Mini</c:v>
                      </c:pt>
                      <c:pt idx="7">
                        <c:v>Cycplus Ultra</c:v>
                      </c:pt>
                      <c:pt idx="8">
                        <c:v>Trek Air Rush Mini</c:v>
                      </c:pt>
                      <c:pt idx="9">
                        <c:v>Cycplus AS2 Pro</c:v>
                      </c:pt>
                      <c:pt idx="10">
                        <c:v>Coospo X1</c:v>
                      </c:pt>
                      <c:pt idx="11">
                        <c:v>Silca Ellectrico Micro</c:v>
                      </c:pt>
                      <c:pt idx="12">
                        <c:v>Cyclplus AS2 - Genuine</c:v>
                      </c:pt>
                      <c:pt idx="13">
                        <c:v>Coospo AP-B1</c:v>
                      </c:pt>
                      <c:pt idx="14">
                        <c:v>Muc-Off Airmach Pro</c:v>
                      </c:pt>
                      <c:pt idx="15">
                        <c:v>Viair Recon</c:v>
                      </c:pt>
                      <c:pt idx="16">
                        <c:v>Magic Shine Airro</c:v>
                      </c:pt>
                    </c:strCache>
                  </c:strRef>
                </c:cat>
                <c:val>
                  <c:numRef>
                    <c:extLst>
                      <c:ext uri="{02D57815-91ED-43cb-92C2-25804820EDAC}">
                        <c15:formulaRef>
                          <c15:sqref>'Data Graphs - Micro'!$AW$533:$AW$550</c15:sqref>
                        </c15:formulaRef>
                      </c:ext>
                    </c:extLst>
                    <c:numCache>
                      <c:formatCode>General</c:formatCode>
                      <c:ptCount val="18"/>
                      <c:pt idx="0">
                        <c:v>51.75</c:v>
                      </c:pt>
                      <c:pt idx="1">
                        <c:v>56</c:v>
                      </c:pt>
                      <c:pt idx="2">
                        <c:v>102</c:v>
                      </c:pt>
                      <c:pt idx="3">
                        <c:v>105</c:v>
                      </c:pt>
                      <c:pt idx="4">
                        <c:v>124</c:v>
                      </c:pt>
                      <c:pt idx="5">
                        <c:v>255</c:v>
                      </c:pt>
                      <c:pt idx="6" formatCode="0">
                        <c:v>578.5</c:v>
                      </c:pt>
                      <c:pt idx="7" formatCode="0">
                        <c:v>331.5</c:v>
                      </c:pt>
                      <c:pt idx="8" formatCode="0">
                        <c:v>448.5</c:v>
                      </c:pt>
                      <c:pt idx="9" formatCode="0">
                        <c:v>301.5</c:v>
                      </c:pt>
                      <c:pt idx="10" formatCode="0">
                        <c:v>531</c:v>
                      </c:pt>
                      <c:pt idx="11">
                        <c:v>495</c:v>
                      </c:pt>
                      <c:pt idx="12">
                        <c:v>400</c:v>
                      </c:pt>
                      <c:pt idx="13">
                        <c:v>625</c:v>
                      </c:pt>
                      <c:pt idx="14">
                        <c:v>892</c:v>
                      </c:pt>
                      <c:pt idx="15">
                        <c:v>1331</c:v>
                      </c:pt>
                      <c:pt idx="16" formatCode="0">
                        <c:v>1050</c:v>
                      </c:pt>
                    </c:numCache>
                  </c:numRef>
                </c:val>
                <c:extLst>
                  <c:ext xmlns:c16="http://schemas.microsoft.com/office/drawing/2014/chart" uri="{C3380CC4-5D6E-409C-BE32-E72D297353CC}">
                    <c16:uniqueId val="{00000002-0BFA-451C-BE98-D1BD50690FB2}"/>
                  </c:ext>
                </c:extLst>
              </c15:ser>
            </c15:filteredBarSeries>
          </c:ext>
        </c:extLst>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u="sng">
                <a:solidFill>
                  <a:srgbClr val="FF0000"/>
                </a:solidFill>
              </a:rPr>
              <a:t>Total</a:t>
            </a:r>
            <a:r>
              <a:rPr lang="en-US" sz="2000" i="0" u="sng" baseline="0">
                <a:solidFill>
                  <a:srgbClr val="FF0000"/>
                </a:solidFill>
              </a:rPr>
              <a:t> Performance Score - Factoring Lifespan</a:t>
            </a:r>
          </a:p>
          <a:p>
            <a:pPr>
              <a:defRPr/>
            </a:pPr>
            <a:r>
              <a:rPr lang="en-US" sz="1200" i="1" baseline="0"/>
              <a:t>*Higher is better</a:t>
            </a:r>
          </a:p>
          <a:p>
            <a:pPr>
              <a:defRPr/>
            </a:pPr>
            <a:r>
              <a:rPr lang="en-US" sz="1200" i="1" baseline="0"/>
              <a:t>REFER TO DATA TABLE FOR PERFORMANCE METRICS + Metrics information</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Micro'!$E$507</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Micro'!$D$508:$D$524</c:f>
              <c:strCache>
                <c:ptCount val="17"/>
                <c:pt idx="0">
                  <c:v>Cyclplus AS2 - Ali X</c:v>
                </c:pt>
                <c:pt idx="1">
                  <c:v>Prestacycle Go</c:v>
                </c:pt>
                <c:pt idx="2">
                  <c:v>Cyclami E1-Team</c:v>
                </c:pt>
                <c:pt idx="3">
                  <c:v>Fumpa Nano</c:v>
                </c:pt>
                <c:pt idx="4">
                  <c:v>Cyclami HW-125</c:v>
                </c:pt>
                <c:pt idx="5">
                  <c:v>Cyclplus AS2 - Genuine</c:v>
                </c:pt>
                <c:pt idx="6">
                  <c:v>Flextail Mini</c:v>
                </c:pt>
                <c:pt idx="7">
                  <c:v>Flextail Tiny 200</c:v>
                </c:pt>
                <c:pt idx="8">
                  <c:v>Trek Air Rush</c:v>
                </c:pt>
                <c:pt idx="9">
                  <c:v>Cycplus AS2 Pro (2024)</c:v>
                </c:pt>
                <c:pt idx="10">
                  <c:v>Cycplus AS2 Ultra</c:v>
                </c:pt>
                <c:pt idx="11">
                  <c:v>Silca Ellectrico Micro</c:v>
                </c:pt>
                <c:pt idx="12">
                  <c:v>Coospo AP-B1</c:v>
                </c:pt>
                <c:pt idx="13">
                  <c:v>Coospo X1</c:v>
                </c:pt>
                <c:pt idx="14">
                  <c:v>Muc-Off Airmach Pro</c:v>
                </c:pt>
                <c:pt idx="15">
                  <c:v>Magic Shine Airro</c:v>
                </c:pt>
                <c:pt idx="16">
                  <c:v>Viair Recon</c:v>
                </c:pt>
              </c:strCache>
            </c:strRef>
          </c:cat>
          <c:val>
            <c:numRef>
              <c:f>'Data Graphs - Micro'!$E$508:$E$524</c:f>
              <c:numCache>
                <c:formatCode>General</c:formatCode>
                <c:ptCount val="17"/>
                <c:pt idx="0">
                  <c:v>3.35</c:v>
                </c:pt>
                <c:pt idx="1">
                  <c:v>3.6</c:v>
                </c:pt>
                <c:pt idx="2">
                  <c:v>4.47</c:v>
                </c:pt>
                <c:pt idx="3">
                  <c:v>6.65</c:v>
                </c:pt>
                <c:pt idx="4">
                  <c:v>7.37</c:v>
                </c:pt>
                <c:pt idx="5">
                  <c:v>16.489999999999998</c:v>
                </c:pt>
                <c:pt idx="6">
                  <c:v>19.649999999999999</c:v>
                </c:pt>
                <c:pt idx="7">
                  <c:v>27.45</c:v>
                </c:pt>
                <c:pt idx="8">
                  <c:v>30</c:v>
                </c:pt>
                <c:pt idx="9">
                  <c:v>40.119999999999997</c:v>
                </c:pt>
                <c:pt idx="10">
                  <c:v>42.82</c:v>
                </c:pt>
                <c:pt idx="11">
                  <c:v>43.26</c:v>
                </c:pt>
                <c:pt idx="12">
                  <c:v>56.18</c:v>
                </c:pt>
                <c:pt idx="13">
                  <c:v>65.3</c:v>
                </c:pt>
                <c:pt idx="14">
                  <c:v>121.96</c:v>
                </c:pt>
                <c:pt idx="15">
                  <c:v>139.19999999999999</c:v>
                </c:pt>
                <c:pt idx="16">
                  <c:v>141.19</c:v>
                </c:pt>
              </c:numCache>
            </c:numRef>
          </c:val>
          <c:extLst>
            <c:ext xmlns:c16="http://schemas.microsoft.com/office/drawing/2014/chart" uri="{C3380CC4-5D6E-409C-BE32-E72D297353CC}">
              <c16:uniqueId val="{00000004-87B0-44AA-AE4D-83A3B4E8852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u="sng">
                <a:solidFill>
                  <a:srgbClr val="FF0000"/>
                </a:solidFill>
              </a:rPr>
              <a:t>Total</a:t>
            </a:r>
            <a:r>
              <a:rPr lang="en-US" sz="2000" i="0" u="sng" baseline="0">
                <a:solidFill>
                  <a:srgbClr val="FF0000"/>
                </a:solidFill>
              </a:rPr>
              <a:t> Performance Score - Factoring Lifespan</a:t>
            </a:r>
          </a:p>
          <a:p>
            <a:pPr>
              <a:defRPr/>
            </a:pPr>
            <a:r>
              <a:rPr lang="en-US" sz="1200" i="1" baseline="0"/>
              <a:t>*Higher is better</a:t>
            </a:r>
          </a:p>
          <a:p>
            <a:pPr>
              <a:defRPr/>
            </a:pPr>
            <a:r>
              <a:rPr lang="en-US" sz="1200" i="1" baseline="0"/>
              <a:t>REFER TO DATA TABLE FOR PERFORMANCE METRICS + Metrics information</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Micro'!$E$507</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Micro'!$D$508:$D$524</c:f>
              <c:strCache>
                <c:ptCount val="17"/>
                <c:pt idx="0">
                  <c:v>Cyclplus AS2 - Ali X</c:v>
                </c:pt>
                <c:pt idx="1">
                  <c:v>Prestacycle Go</c:v>
                </c:pt>
                <c:pt idx="2">
                  <c:v>Cyclami E1-Team</c:v>
                </c:pt>
                <c:pt idx="3">
                  <c:v>Fumpa Nano</c:v>
                </c:pt>
                <c:pt idx="4">
                  <c:v>Cyclami HW-125</c:v>
                </c:pt>
                <c:pt idx="5">
                  <c:v>Cyclplus AS2 - Genuine</c:v>
                </c:pt>
                <c:pt idx="6">
                  <c:v>Flextail Mini</c:v>
                </c:pt>
                <c:pt idx="7">
                  <c:v>Flextail Tiny 200</c:v>
                </c:pt>
                <c:pt idx="8">
                  <c:v>Trek Air Rush</c:v>
                </c:pt>
                <c:pt idx="9">
                  <c:v>Cycplus AS2 Pro (2024)</c:v>
                </c:pt>
                <c:pt idx="10">
                  <c:v>Cycplus AS2 Ultra</c:v>
                </c:pt>
                <c:pt idx="11">
                  <c:v>Silca Ellectrico Micro</c:v>
                </c:pt>
                <c:pt idx="12">
                  <c:v>Coospo AP-B1</c:v>
                </c:pt>
                <c:pt idx="13">
                  <c:v>Coospo X1</c:v>
                </c:pt>
                <c:pt idx="14">
                  <c:v>Muc-Off Airmach Pro</c:v>
                </c:pt>
                <c:pt idx="15">
                  <c:v>Magic Shine Airro</c:v>
                </c:pt>
                <c:pt idx="16">
                  <c:v>Viair Recon</c:v>
                </c:pt>
              </c:strCache>
            </c:strRef>
          </c:cat>
          <c:val>
            <c:numRef>
              <c:f>'Data Graphs - Micro'!$E$508:$E$524</c:f>
              <c:numCache>
                <c:formatCode>General</c:formatCode>
                <c:ptCount val="17"/>
                <c:pt idx="0">
                  <c:v>3.35</c:v>
                </c:pt>
                <c:pt idx="1">
                  <c:v>3.6</c:v>
                </c:pt>
                <c:pt idx="2">
                  <c:v>4.47</c:v>
                </c:pt>
                <c:pt idx="3">
                  <c:v>6.65</c:v>
                </c:pt>
                <c:pt idx="4">
                  <c:v>7.37</c:v>
                </c:pt>
                <c:pt idx="5">
                  <c:v>16.489999999999998</c:v>
                </c:pt>
                <c:pt idx="6">
                  <c:v>19.649999999999999</c:v>
                </c:pt>
                <c:pt idx="7">
                  <c:v>27.45</c:v>
                </c:pt>
                <c:pt idx="8">
                  <c:v>30</c:v>
                </c:pt>
                <c:pt idx="9">
                  <c:v>40.119999999999997</c:v>
                </c:pt>
                <c:pt idx="10">
                  <c:v>42.82</c:v>
                </c:pt>
                <c:pt idx="11">
                  <c:v>43.26</c:v>
                </c:pt>
                <c:pt idx="12">
                  <c:v>56.18</c:v>
                </c:pt>
                <c:pt idx="13">
                  <c:v>65.3</c:v>
                </c:pt>
                <c:pt idx="14">
                  <c:v>121.96</c:v>
                </c:pt>
                <c:pt idx="15">
                  <c:v>139.19999999999999</c:v>
                </c:pt>
                <c:pt idx="16">
                  <c:v>141.19</c:v>
                </c:pt>
              </c:numCache>
            </c:numRef>
          </c:val>
          <c:extLst>
            <c:ext xmlns:c16="http://schemas.microsoft.com/office/drawing/2014/chart" uri="{C3380CC4-5D6E-409C-BE32-E72D297353CC}">
              <c16:uniqueId val="{00000000-D07E-4999-800A-F9204C134959}"/>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(secs)</a:t>
            </a:r>
            <a:r>
              <a:rPr lang="en-US" baseline="0"/>
              <a:t> </a:t>
            </a:r>
            <a:r>
              <a:rPr lang="en-US"/>
              <a:t>to inflate 28c tire to 70psi - First inflation</a:t>
            </a:r>
          </a:p>
          <a:p>
            <a:pPr>
              <a:defRPr/>
            </a:pPr>
            <a:r>
              <a:rPr lang="en-US" sz="1200" i="1"/>
              <a:t>*Lower</a:t>
            </a:r>
            <a:r>
              <a:rPr lang="en-US" sz="1200" i="1" baseline="0"/>
              <a:t> is better</a:t>
            </a:r>
            <a:r>
              <a:rPr lang="en-US" sz="1200" i="1"/>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micro'!$W$304</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71A6-4FDF-80EB-F7E032E1BA5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micro'!$V$305:$V$316</c:f>
              <c:strCache>
                <c:ptCount val="5"/>
                <c:pt idx="0">
                  <c:v>Flextail Mini</c:v>
                </c:pt>
                <c:pt idx="1">
                  <c:v>Cyclplus AS2 - Ali X</c:v>
                </c:pt>
                <c:pt idx="2">
                  <c:v>Cyclplus AS2 - Genuine</c:v>
                </c:pt>
                <c:pt idx="3">
                  <c:v>Fumpa Nano</c:v>
                </c:pt>
                <c:pt idx="4">
                  <c:v>Cycplus AS2 Ultra</c:v>
                </c:pt>
              </c:strCache>
            </c:strRef>
          </c:cat>
          <c:val>
            <c:numRef>
              <c:f>'Graphs - Super micro'!$W$305:$W$316</c:f>
              <c:numCache>
                <c:formatCode>General</c:formatCode>
                <c:ptCount val="12"/>
                <c:pt idx="0">
                  <c:v>104</c:v>
                </c:pt>
                <c:pt idx="1">
                  <c:v>87</c:v>
                </c:pt>
                <c:pt idx="2">
                  <c:v>85</c:v>
                </c:pt>
                <c:pt idx="3">
                  <c:v>82</c:v>
                </c:pt>
                <c:pt idx="4">
                  <c:v>61</c:v>
                </c:pt>
              </c:numCache>
            </c:numRef>
          </c:val>
          <c:extLst>
            <c:ext xmlns:c16="http://schemas.microsoft.com/office/drawing/2014/chart" uri="{C3380CC4-5D6E-409C-BE32-E72D297353CC}">
              <c16:uniqueId val="{00000000-71A6-4FDF-80EB-F7E032E1BA53}"/>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(secs)</a:t>
            </a:r>
            <a:r>
              <a:rPr lang="en-US" baseline="0"/>
              <a:t> </a:t>
            </a:r>
            <a:r>
              <a:rPr lang="en-US"/>
              <a:t>to inflate 28c tire to 70psi - 3rd Inflation</a:t>
            </a:r>
          </a:p>
          <a:p>
            <a:pPr>
              <a:defRPr/>
            </a:pPr>
            <a:r>
              <a:rPr lang="en-US" sz="1200" i="1"/>
              <a:t>*Lower</a:t>
            </a:r>
            <a:r>
              <a:rPr lang="en-US" sz="1200" i="1" baseline="0"/>
              <a:t> is better </a:t>
            </a:r>
          </a:p>
          <a:p>
            <a:pPr>
              <a:defRPr/>
            </a:pPr>
            <a:r>
              <a:rPr lang="en-US" sz="1200" i="1" baseline="0">
                <a:solidFill>
                  <a:srgbClr val="FF0000"/>
                </a:solidFill>
              </a:rPr>
              <a:t>120 = unable to complete 3 inflations</a:t>
            </a:r>
            <a:r>
              <a:rPr lang="en-US" sz="1200" i="1">
                <a:solidFill>
                  <a:srgbClr val="FF0000"/>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micro'!$AA$304</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3113-4142-883C-A8E3E9ABFB7D}"/>
              </c:ext>
            </c:extLst>
          </c:dPt>
          <c:dPt>
            <c:idx val="1"/>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3-3113-4142-883C-A8E3E9ABFB7D}"/>
              </c:ext>
            </c:extLst>
          </c:dPt>
          <c:dPt>
            <c:idx val="2"/>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5-3113-4142-883C-A8E3E9ABFB7D}"/>
              </c:ext>
            </c:extLst>
          </c:dPt>
          <c:dPt>
            <c:idx val="3"/>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7-3113-4142-883C-A8E3E9ABFB7D}"/>
              </c:ext>
            </c:extLst>
          </c:dPt>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9-3113-4142-883C-A8E3E9ABFB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micro'!$Z$305:$Z$316</c:f>
              <c:strCache>
                <c:ptCount val="5"/>
                <c:pt idx="0">
                  <c:v>Flextail Mini</c:v>
                </c:pt>
                <c:pt idx="1">
                  <c:v>Cyclplus AS2 - Ali X</c:v>
                </c:pt>
                <c:pt idx="2">
                  <c:v>Cyclplus AS2 - Genuine</c:v>
                </c:pt>
                <c:pt idx="3">
                  <c:v>Fumpa Nano</c:v>
                </c:pt>
                <c:pt idx="4">
                  <c:v>Cycplus AS2 Ultra</c:v>
                </c:pt>
              </c:strCache>
            </c:strRef>
          </c:cat>
          <c:val>
            <c:numRef>
              <c:f>'Graphs - Super micro'!$AA$305:$AA$316</c:f>
              <c:numCache>
                <c:formatCode>General</c:formatCode>
                <c:ptCount val="12"/>
                <c:pt idx="0">
                  <c:v>120</c:v>
                </c:pt>
                <c:pt idx="1">
                  <c:v>120</c:v>
                </c:pt>
                <c:pt idx="2">
                  <c:v>120</c:v>
                </c:pt>
                <c:pt idx="3">
                  <c:v>120</c:v>
                </c:pt>
                <c:pt idx="4">
                  <c:v>74</c:v>
                </c:pt>
              </c:numCache>
            </c:numRef>
          </c:val>
          <c:extLst>
            <c:ext xmlns:c16="http://schemas.microsoft.com/office/drawing/2014/chart" uri="{C3380CC4-5D6E-409C-BE32-E72D297353CC}">
              <c16:uniqueId val="{00000008-3113-4142-883C-A8E3E9ABFB7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Inflations 28c Tire</a:t>
            </a:r>
            <a:r>
              <a:rPr lang="en-US" baseline="0"/>
              <a:t> to 70psi</a:t>
            </a:r>
            <a:endParaRPr lang="en-US"/>
          </a:p>
          <a:p>
            <a:pPr>
              <a:defRPr/>
            </a:pPr>
            <a:r>
              <a:rPr lang="en-US" sz="1200" i="1"/>
              <a:t>*Higher</a:t>
            </a:r>
            <a:r>
              <a:rPr lang="en-US" sz="1200" i="1" baseline="0"/>
              <a:t> is better </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Micro'!$AJ$507</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0-A06A-4AA5-921F-BB5662C097CC}"/>
              </c:ext>
            </c:extLst>
          </c:dPt>
          <c:dPt>
            <c:idx val="16"/>
            <c:invertIfNegative val="0"/>
            <c:bubble3D val="0"/>
            <c:spPr>
              <a:solidFill>
                <a:schemeClr val="accent1"/>
              </a:solidFill>
              <a:ln w="9525" cap="flat" cmpd="sng" algn="ctr">
                <a:solidFill>
                  <a:schemeClr val="lt1">
                    <a:alpha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Micro'!$AI$508:$AI$525</c:f>
              <c:strCache>
                <c:ptCount val="18"/>
                <c:pt idx="0">
                  <c:v>Cyclplus AS2 - Genuine</c:v>
                </c:pt>
                <c:pt idx="1">
                  <c:v>Cyclplus AS2 - Ali X</c:v>
                </c:pt>
                <c:pt idx="2">
                  <c:v>Flextail Mini</c:v>
                </c:pt>
                <c:pt idx="3">
                  <c:v>Fumpa Nano</c:v>
                </c:pt>
                <c:pt idx="4">
                  <c:v>Cycplus AS2 Ultra</c:v>
                </c:pt>
                <c:pt idx="5">
                  <c:v>Silca Ellectrico Micro</c:v>
                </c:pt>
                <c:pt idx="6">
                  <c:v>Cyclami HW-125</c:v>
                </c:pt>
                <c:pt idx="7">
                  <c:v>Trek Air Rush</c:v>
                </c:pt>
                <c:pt idx="8">
                  <c:v>Coospo X1</c:v>
                </c:pt>
                <c:pt idx="9">
                  <c:v>Coospo AP-B1</c:v>
                </c:pt>
                <c:pt idx="10">
                  <c:v>Cycplus AS2 Pro (2024)</c:v>
                </c:pt>
                <c:pt idx="11">
                  <c:v>Prestacycle Go</c:v>
                </c:pt>
                <c:pt idx="12">
                  <c:v>Viair Recon</c:v>
                </c:pt>
                <c:pt idx="13">
                  <c:v>Muc-Off Airmach Pro</c:v>
                </c:pt>
                <c:pt idx="14">
                  <c:v>Cyclami E1 Team</c:v>
                </c:pt>
                <c:pt idx="15">
                  <c:v>Airbank Pocket 2 Pro</c:v>
                </c:pt>
                <c:pt idx="16">
                  <c:v>Flextail Tiny 200</c:v>
                </c:pt>
                <c:pt idx="17">
                  <c:v>Magic Shine Airro</c:v>
                </c:pt>
              </c:strCache>
            </c:strRef>
          </c:cat>
          <c:val>
            <c:numRef>
              <c:f>'Data Graphs - Micro'!$AJ$508:$AJ$525</c:f>
              <c:numCache>
                <c:formatCode>General</c:formatCode>
                <c:ptCount val="18"/>
                <c:pt idx="0">
                  <c:v>2.21</c:v>
                </c:pt>
                <c:pt idx="1">
                  <c:v>2.35</c:v>
                </c:pt>
                <c:pt idx="2">
                  <c:v>2.36</c:v>
                </c:pt>
                <c:pt idx="3">
                  <c:v>2.7</c:v>
                </c:pt>
                <c:pt idx="4">
                  <c:v>3.41</c:v>
                </c:pt>
                <c:pt idx="5">
                  <c:v>3.64</c:v>
                </c:pt>
                <c:pt idx="6">
                  <c:v>3.78</c:v>
                </c:pt>
                <c:pt idx="7">
                  <c:v>3.8</c:v>
                </c:pt>
                <c:pt idx="8">
                  <c:v>3.81</c:v>
                </c:pt>
                <c:pt idx="9">
                  <c:v>3.9</c:v>
                </c:pt>
                <c:pt idx="10">
                  <c:v>4.1399999999999997</c:v>
                </c:pt>
                <c:pt idx="11">
                  <c:v>4.7</c:v>
                </c:pt>
                <c:pt idx="12">
                  <c:v>4.7300000000000004</c:v>
                </c:pt>
                <c:pt idx="13">
                  <c:v>4.7699999999999996</c:v>
                </c:pt>
                <c:pt idx="14">
                  <c:v>4.84</c:v>
                </c:pt>
                <c:pt idx="15">
                  <c:v>4.8600000000000003</c:v>
                </c:pt>
                <c:pt idx="16">
                  <c:v>4.92</c:v>
                </c:pt>
                <c:pt idx="17">
                  <c:v>5.52</c:v>
                </c:pt>
              </c:numCache>
            </c:numRef>
          </c:val>
          <c:extLst>
            <c:ext xmlns:c16="http://schemas.microsoft.com/office/drawing/2014/chart" uri="{C3380CC4-5D6E-409C-BE32-E72D297353CC}">
              <c16:uniqueId val="{00000008-4AB9-4DE1-812F-DA9C3C6A924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Grams</a:t>
            </a:r>
            <a:r>
              <a:rPr lang="en-US" baseline="0"/>
              <a:t> of Air pumped per charge</a:t>
            </a:r>
            <a:endParaRPr lang="en-US"/>
          </a:p>
          <a:p>
            <a:pPr>
              <a:defRPr/>
            </a:pPr>
            <a:r>
              <a:rPr lang="en-US" sz="1200" i="1"/>
              <a:t>*Higher</a:t>
            </a:r>
            <a:r>
              <a:rPr lang="en-US" sz="1200" i="1" baseline="0"/>
              <a:t> is better </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micro'!$AF$304</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AAB9-4FC1-8F32-851DB5A6F38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micro'!$AE$305:$AE$316</c:f>
              <c:strCache>
                <c:ptCount val="5"/>
                <c:pt idx="0">
                  <c:v>Cyclplus AS2 - Genuine</c:v>
                </c:pt>
                <c:pt idx="1">
                  <c:v>Cyclplus AS2 - Ali X</c:v>
                </c:pt>
                <c:pt idx="2">
                  <c:v>Flextail Mini</c:v>
                </c:pt>
                <c:pt idx="3">
                  <c:v>Fumpa Nano</c:v>
                </c:pt>
                <c:pt idx="4">
                  <c:v>Cycplus AS2 Ultra</c:v>
                </c:pt>
              </c:strCache>
            </c:strRef>
          </c:cat>
          <c:val>
            <c:numRef>
              <c:f>'Graphs - Super micro'!$AF$305:$AF$316</c:f>
              <c:numCache>
                <c:formatCode>General</c:formatCode>
                <c:ptCount val="12"/>
                <c:pt idx="0">
                  <c:v>15.5</c:v>
                </c:pt>
                <c:pt idx="1">
                  <c:v>17.3</c:v>
                </c:pt>
                <c:pt idx="2">
                  <c:v>17.5</c:v>
                </c:pt>
                <c:pt idx="3">
                  <c:v>19</c:v>
                </c:pt>
                <c:pt idx="4">
                  <c:v>23.9</c:v>
                </c:pt>
              </c:numCache>
            </c:numRef>
          </c:val>
          <c:extLst>
            <c:ext xmlns:c16="http://schemas.microsoft.com/office/drawing/2014/chart" uri="{C3380CC4-5D6E-409C-BE32-E72D297353CC}">
              <c16:uniqueId val="{00000000-AAB9-4FC1-8F32-851DB5A6F385}"/>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Efficiency - Total air pumped per charge factoring pump</a:t>
            </a:r>
            <a:r>
              <a:rPr lang="en-US" baseline="0"/>
              <a:t> weight</a:t>
            </a:r>
            <a:endParaRPr lang="en-US"/>
          </a:p>
          <a:p>
            <a:pPr>
              <a:defRPr/>
            </a:pPr>
            <a:r>
              <a:rPr lang="en-US" sz="1200" i="1"/>
              <a:t>((grams</a:t>
            </a:r>
            <a:r>
              <a:rPr lang="en-US" sz="1200" i="1" baseline="0"/>
              <a:t> of air pumped / pump weight) x 150grams)</a:t>
            </a:r>
          </a:p>
          <a:p>
            <a:pPr>
              <a:defRPr/>
            </a:pPr>
            <a:r>
              <a:rPr lang="en-US" sz="1200" i="1" baseline="0">
                <a:solidFill>
                  <a:srgbClr val="0070C0"/>
                </a:solidFill>
              </a:rPr>
              <a:t>This rates all pumps total output as if they all weighed 150grams - max weight for micro category </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micro'!$AJ$304</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4565-4D14-96D7-F99A8824841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micro'!$AI$305:$AI$316</c:f>
              <c:strCache>
                <c:ptCount val="5"/>
                <c:pt idx="0">
                  <c:v>Flextail Mini</c:v>
                </c:pt>
                <c:pt idx="1">
                  <c:v>Cyclplus AS2 - Genuine</c:v>
                </c:pt>
                <c:pt idx="2">
                  <c:v>Cyclplus AS2 - Ali X</c:v>
                </c:pt>
                <c:pt idx="3">
                  <c:v>Fumpa Nano</c:v>
                </c:pt>
                <c:pt idx="4">
                  <c:v>Cycplus AS2 Ultra</c:v>
                </c:pt>
              </c:strCache>
            </c:strRef>
          </c:cat>
          <c:val>
            <c:numRef>
              <c:f>'Graphs - Super micro'!$AJ$305:$AJ$316</c:f>
              <c:numCache>
                <c:formatCode>General</c:formatCode>
                <c:ptCount val="12"/>
                <c:pt idx="0">
                  <c:v>23.86</c:v>
                </c:pt>
                <c:pt idx="1">
                  <c:v>23.97</c:v>
                </c:pt>
                <c:pt idx="2">
                  <c:v>25.69</c:v>
                </c:pt>
                <c:pt idx="3">
                  <c:v>28.22</c:v>
                </c:pt>
                <c:pt idx="4">
                  <c:v>40.28</c:v>
                </c:pt>
              </c:numCache>
            </c:numRef>
          </c:val>
          <c:extLst>
            <c:ext xmlns:c16="http://schemas.microsoft.com/office/drawing/2014/chart" uri="{C3380CC4-5D6E-409C-BE32-E72D297353CC}">
              <c16:uniqueId val="{00000000-4565-4D14-96D7-F99A8824841F}"/>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Thermal Management - Pump</a:t>
            </a:r>
            <a:r>
              <a:rPr lang="en-US" baseline="0"/>
              <a:t> body temperature (celsius) at end of 3rd inflation -  (28c to 70psi)</a:t>
            </a:r>
            <a:endParaRPr lang="en-US" sz="1200" i="1" baseline="0">
              <a:solidFill>
                <a:srgbClr val="0070C0"/>
              </a:solidFill>
            </a:endParaRPr>
          </a:p>
          <a:p>
            <a:pPr>
              <a:defRPr/>
            </a:pPr>
            <a:r>
              <a:rPr lang="en-US" sz="1200" i="1" baseline="0"/>
              <a:t>*Lower is better.  Silicone covers removed. </a:t>
            </a:r>
          </a:p>
          <a:p>
            <a:pPr>
              <a:defRPr/>
            </a:pPr>
            <a:r>
              <a:rPr lang="en-US" sz="1200" i="1" baseline="0"/>
              <a:t>60c is getting too hot to hold, high 60's is finger burning hot, low to mid 50's is ok to hold. </a:t>
            </a:r>
          </a:p>
          <a:p>
            <a:pPr>
              <a:defRPr/>
            </a:pPr>
            <a:r>
              <a:rPr lang="en-US" sz="1200" i="1" baseline="0"/>
              <a:t>Silicone covers help </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micro'!$AM$304</c:f>
              <c:strCache>
                <c:ptCount val="1"/>
                <c:pt idx="0">
                  <c:v>celcius</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6125-45FC-A69E-7AA14C944E3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micro'!$AL$305:$AL$316</c:f>
              <c:strCache>
                <c:ptCount val="5"/>
                <c:pt idx="0">
                  <c:v>Fumpa Nano</c:v>
                </c:pt>
                <c:pt idx="1">
                  <c:v>Flextail Mini</c:v>
                </c:pt>
                <c:pt idx="2">
                  <c:v>Cyclplus AS2 - Ali X</c:v>
                </c:pt>
                <c:pt idx="3">
                  <c:v>Cyclplus AS2 - Genuine</c:v>
                </c:pt>
                <c:pt idx="4">
                  <c:v>Cycplus AS2 Ultra</c:v>
                </c:pt>
              </c:strCache>
            </c:strRef>
          </c:cat>
          <c:val>
            <c:numRef>
              <c:f>'Graphs - Super micro'!$AM$305:$AM$316</c:f>
              <c:numCache>
                <c:formatCode>General</c:formatCode>
                <c:ptCount val="12"/>
                <c:pt idx="0">
                  <c:v>74</c:v>
                </c:pt>
                <c:pt idx="1">
                  <c:v>67</c:v>
                </c:pt>
                <c:pt idx="2">
                  <c:v>67</c:v>
                </c:pt>
                <c:pt idx="3">
                  <c:v>65</c:v>
                </c:pt>
                <c:pt idx="4">
                  <c:v>62</c:v>
                </c:pt>
              </c:numCache>
            </c:numRef>
          </c:val>
          <c:extLst>
            <c:ext xmlns:c16="http://schemas.microsoft.com/office/drawing/2014/chart" uri="{C3380CC4-5D6E-409C-BE32-E72D297353CC}">
              <c16:uniqueId val="{00000000-6125-45FC-A69E-7AA14C944E3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test cycles completed until failure</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micro'!$K$328</c:f>
              <c:strCache>
                <c:ptCount val="1"/>
                <c:pt idx="0">
                  <c:v>Cycles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micro'!$J$329:$J$336</c:f>
              <c:strCache>
                <c:ptCount val="5"/>
                <c:pt idx="0">
                  <c:v>Cyclplus AS2 - Ali X</c:v>
                </c:pt>
                <c:pt idx="1">
                  <c:v>Fumpa Nano</c:v>
                </c:pt>
                <c:pt idx="2">
                  <c:v>Flextail Mini</c:v>
                </c:pt>
                <c:pt idx="4">
                  <c:v>Cyclplus AS2 - Genuine</c:v>
                </c:pt>
              </c:strCache>
            </c:strRef>
          </c:cat>
          <c:val>
            <c:numRef>
              <c:f>'Graphs - Super micro'!$K$329:$K$336</c:f>
              <c:numCache>
                <c:formatCode>General</c:formatCode>
                <c:ptCount val="8"/>
                <c:pt idx="0">
                  <c:v>24</c:v>
                </c:pt>
                <c:pt idx="1">
                  <c:v>31</c:v>
                </c:pt>
                <c:pt idx="2">
                  <c:v>130</c:v>
                </c:pt>
              </c:numCache>
            </c:numRef>
          </c:val>
          <c:extLst>
            <c:ext xmlns:c16="http://schemas.microsoft.com/office/drawing/2014/chart" uri="{C3380CC4-5D6E-409C-BE32-E72D297353CC}">
              <c16:uniqueId val="{00000000-098A-425B-838B-96D421018F0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u="sng">
                <a:solidFill>
                  <a:schemeClr val="accent6"/>
                </a:solidFill>
              </a:rPr>
              <a:t>Total</a:t>
            </a:r>
            <a:r>
              <a:rPr lang="en-US" sz="2000" i="0" u="sng" baseline="0">
                <a:solidFill>
                  <a:schemeClr val="accent6"/>
                </a:solidFill>
              </a:rPr>
              <a:t> Performance Score - all performance metrics</a:t>
            </a:r>
          </a:p>
          <a:p>
            <a:pPr>
              <a:defRPr/>
            </a:pPr>
            <a:r>
              <a:rPr lang="en-US" sz="1200" i="1" baseline="0"/>
              <a:t>*Higher is better</a:t>
            </a:r>
          </a:p>
          <a:p>
            <a:pPr>
              <a:defRPr/>
            </a:pPr>
            <a:r>
              <a:rPr lang="en-US" sz="1200" i="1" baseline="0"/>
              <a:t>REFER TO DATA TABLE FOR PERFORMANCE METRICS + Metrics information</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micro'!$B$304</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6043-4AB5-9A58-2AD019B5033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micro'!$A$305:$A$316</c:f>
              <c:strCache>
                <c:ptCount val="5"/>
                <c:pt idx="0">
                  <c:v>Cyclplus AS2 - Ali X</c:v>
                </c:pt>
                <c:pt idx="1">
                  <c:v>Flextail Mini</c:v>
                </c:pt>
                <c:pt idx="2">
                  <c:v>Cyclplus AS2 - Genuine</c:v>
                </c:pt>
                <c:pt idx="3">
                  <c:v>Fumpa Nano</c:v>
                </c:pt>
                <c:pt idx="4">
                  <c:v>Cycplus AS2 Ultra</c:v>
                </c:pt>
              </c:strCache>
            </c:strRef>
          </c:cat>
          <c:val>
            <c:numRef>
              <c:f>'Graphs - Super micro'!$B$305:$B$316</c:f>
              <c:numCache>
                <c:formatCode>General</c:formatCode>
                <c:ptCount val="12"/>
                <c:pt idx="0">
                  <c:v>15.97</c:v>
                </c:pt>
                <c:pt idx="1">
                  <c:v>19.12</c:v>
                </c:pt>
                <c:pt idx="2">
                  <c:v>19.489999999999998</c:v>
                </c:pt>
                <c:pt idx="3">
                  <c:v>26.45</c:v>
                </c:pt>
                <c:pt idx="4">
                  <c:v>59.89</c:v>
                </c:pt>
              </c:numCache>
            </c:numRef>
          </c:val>
          <c:extLst>
            <c:ext xmlns:c16="http://schemas.microsoft.com/office/drawing/2014/chart" uri="{C3380CC4-5D6E-409C-BE32-E72D297353CC}">
              <c16:uniqueId val="{00000000-6043-4AB5-9A58-2AD019B5033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Pump</a:t>
            </a:r>
            <a:r>
              <a:rPr lang="en-US" sz="2000" i="0" baseline="0"/>
              <a:t> Weight &amp; Volume</a:t>
            </a:r>
          </a:p>
          <a:p>
            <a:pPr>
              <a:defRPr/>
            </a:pPr>
            <a:r>
              <a:rPr lang="en-US" sz="1200" i="1" baseline="0"/>
              <a:t>Volume (cm3) - ORANGE</a:t>
            </a:r>
          </a:p>
          <a:p>
            <a:pPr>
              <a:defRPr/>
            </a:pPr>
            <a:r>
              <a:rPr lang="en-US" sz="1200" i="1" baseline="0"/>
              <a:t>Weight (grams) - BLUE</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micro'!$E$304</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micro'!$D$305:$D$316</c:f>
              <c:strCache>
                <c:ptCount val="5"/>
                <c:pt idx="0">
                  <c:v>Fumpa Nano</c:v>
                </c:pt>
                <c:pt idx="1">
                  <c:v>Cyclplus AS2 - Ali X</c:v>
                </c:pt>
                <c:pt idx="2">
                  <c:v>Cyclplus AS2 - Genuine</c:v>
                </c:pt>
                <c:pt idx="3">
                  <c:v>Flextail Mini</c:v>
                </c:pt>
                <c:pt idx="4">
                  <c:v>Cycplus AS2 Ultra</c:v>
                </c:pt>
              </c:strCache>
            </c:strRef>
          </c:cat>
          <c:val>
            <c:numRef>
              <c:f>'Graphs - Super micro'!$E$305:$E$316</c:f>
              <c:numCache>
                <c:formatCode>General</c:formatCode>
                <c:ptCount val="12"/>
                <c:pt idx="0">
                  <c:v>101</c:v>
                </c:pt>
                <c:pt idx="1">
                  <c:v>101</c:v>
                </c:pt>
                <c:pt idx="2">
                  <c:v>97</c:v>
                </c:pt>
                <c:pt idx="3">
                  <c:v>110</c:v>
                </c:pt>
                <c:pt idx="4">
                  <c:v>89</c:v>
                </c:pt>
              </c:numCache>
            </c:numRef>
          </c:val>
          <c:extLst>
            <c:ext xmlns:c16="http://schemas.microsoft.com/office/drawing/2014/chart" uri="{C3380CC4-5D6E-409C-BE32-E72D297353CC}">
              <c16:uniqueId val="{00000000-56AD-43D9-BFD4-94B350624FF2}"/>
            </c:ext>
          </c:extLst>
        </c:ser>
        <c:ser>
          <c:idx val="1"/>
          <c:order val="1"/>
          <c:tx>
            <c:strRef>
              <c:f>'Graphs - Super micro'!$F$304</c:f>
              <c:strCache>
                <c:ptCount val="1"/>
                <c:pt idx="0">
                  <c:v>Cm3</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micro'!$D$305:$D$316</c:f>
              <c:strCache>
                <c:ptCount val="5"/>
                <c:pt idx="0">
                  <c:v>Fumpa Nano</c:v>
                </c:pt>
                <c:pt idx="1">
                  <c:v>Cyclplus AS2 - Ali X</c:v>
                </c:pt>
                <c:pt idx="2">
                  <c:v>Cyclplus AS2 - Genuine</c:v>
                </c:pt>
                <c:pt idx="3">
                  <c:v>Flextail Mini</c:v>
                </c:pt>
                <c:pt idx="4">
                  <c:v>Cycplus AS2 Ultra</c:v>
                </c:pt>
              </c:strCache>
            </c:strRef>
          </c:cat>
          <c:val>
            <c:numRef>
              <c:f>'Graphs - Super micro'!$F$305:$F$316</c:f>
              <c:numCache>
                <c:formatCode>General</c:formatCode>
                <c:ptCount val="12"/>
                <c:pt idx="0">
                  <c:v>70.900000000000006</c:v>
                </c:pt>
                <c:pt idx="1">
                  <c:v>79.7</c:v>
                </c:pt>
                <c:pt idx="2">
                  <c:v>79.7</c:v>
                </c:pt>
                <c:pt idx="3">
                  <c:v>80.36</c:v>
                </c:pt>
                <c:pt idx="4">
                  <c:v>80</c:v>
                </c:pt>
              </c:numCache>
            </c:numRef>
          </c:val>
          <c:extLst>
            <c:ext xmlns:c16="http://schemas.microsoft.com/office/drawing/2014/chart" uri="{C3380CC4-5D6E-409C-BE32-E72D297353CC}">
              <c16:uniqueId val="{00000001-56AD-43D9-BFD4-94B350624FF2}"/>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Performance points divide by pump</a:t>
            </a:r>
            <a:r>
              <a:rPr lang="en-US" sz="2000" i="0" baseline="0"/>
              <a:t> weight</a:t>
            </a:r>
          </a:p>
          <a:p>
            <a:pPr>
              <a:defRPr/>
            </a:pPr>
            <a:r>
              <a:rPr lang="en-US" sz="1200" i="1" baseline="0"/>
              <a:t>*Higher is better</a:t>
            </a:r>
          </a:p>
          <a:p>
            <a:pPr>
              <a:defRPr/>
            </a:pPr>
            <a:r>
              <a:rPr lang="en-US" sz="1200" i="1" baseline="0"/>
              <a:t>*To date </a:t>
            </a:r>
            <a:r>
              <a:rPr lang="en-US" sz="1200" i="1" u="sng" baseline="0"/>
              <a:t>most</a:t>
            </a:r>
            <a:r>
              <a:rPr lang="en-US" sz="1200" i="1" baseline="0"/>
              <a:t> of the lighter units give up a lot of performance to save 10 to 20 grams</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micro'!$I$304</c:f>
              <c:strCache>
                <c:ptCount val="1"/>
                <c:pt idx="0">
                  <c:v>points v w</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861A-4866-93B4-53773742CCD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micro'!$H$305:$H$316</c:f>
              <c:strCache>
                <c:ptCount val="5"/>
                <c:pt idx="0">
                  <c:v>Cyclplus AS2 - Ali X</c:v>
                </c:pt>
                <c:pt idx="1">
                  <c:v>Flextail Mini</c:v>
                </c:pt>
                <c:pt idx="2">
                  <c:v>Cyclplus AS2 - Genuine</c:v>
                </c:pt>
                <c:pt idx="3">
                  <c:v>Fumpa Nano</c:v>
                </c:pt>
                <c:pt idx="4">
                  <c:v>Cycplus AS2 Ultra</c:v>
                </c:pt>
              </c:strCache>
            </c:strRef>
          </c:cat>
          <c:val>
            <c:numRef>
              <c:f>'Graphs - Super micro'!$I$305:$I$316</c:f>
              <c:numCache>
                <c:formatCode>General</c:formatCode>
                <c:ptCount val="12"/>
                <c:pt idx="0">
                  <c:v>0.16</c:v>
                </c:pt>
                <c:pt idx="1">
                  <c:v>0.17</c:v>
                </c:pt>
                <c:pt idx="2">
                  <c:v>0.2</c:v>
                </c:pt>
                <c:pt idx="3">
                  <c:v>0.26</c:v>
                </c:pt>
                <c:pt idx="4">
                  <c:v>0.67</c:v>
                </c:pt>
              </c:numCache>
            </c:numRef>
          </c:val>
          <c:extLst>
            <c:ext xmlns:c16="http://schemas.microsoft.com/office/drawing/2014/chart" uri="{C3380CC4-5D6E-409C-BE32-E72D297353CC}">
              <c16:uniqueId val="{00000000-861A-4866-93B4-53773742CCDB}"/>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Performance points divide by pump</a:t>
            </a:r>
            <a:r>
              <a:rPr lang="en-US" sz="2000" i="0" baseline="0"/>
              <a:t> volume</a:t>
            </a:r>
          </a:p>
          <a:p>
            <a:pPr>
              <a:defRPr/>
            </a:pPr>
            <a:r>
              <a:rPr lang="en-US" sz="1200" i="1" baseline="0"/>
              <a:t>*Higher is better</a:t>
            </a:r>
          </a:p>
          <a:p>
            <a:pPr>
              <a:defRPr/>
            </a:pPr>
            <a:r>
              <a:rPr lang="en-US" sz="1200" i="1" baseline="0"/>
              <a:t>*To date </a:t>
            </a:r>
            <a:r>
              <a:rPr lang="en-US" sz="1200" i="1" u="sng" baseline="0"/>
              <a:t>most</a:t>
            </a:r>
            <a:r>
              <a:rPr lang="en-US" sz="1200" i="1" baseline="0"/>
              <a:t> of the smaller units give up a lot of performance vs slightly larger units</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micro'!$L$304</c:f>
              <c:strCache>
                <c:ptCount val="1"/>
                <c:pt idx="0">
                  <c:v>points v w</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9229-465C-BDC4-61F9E734F03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micro'!$K$305:$K$316</c:f>
              <c:strCache>
                <c:ptCount val="5"/>
                <c:pt idx="0">
                  <c:v>Cyclplus AS2 - Ali X</c:v>
                </c:pt>
                <c:pt idx="1">
                  <c:v>Flextail Mini</c:v>
                </c:pt>
                <c:pt idx="2">
                  <c:v>Cyclplus AS2 - Genuine</c:v>
                </c:pt>
                <c:pt idx="3">
                  <c:v>Fumpa Nano</c:v>
                </c:pt>
                <c:pt idx="4">
                  <c:v>Cycplus AS2 Ultra</c:v>
                </c:pt>
              </c:strCache>
            </c:strRef>
          </c:cat>
          <c:val>
            <c:numRef>
              <c:f>'Graphs - Super micro'!$L$305:$L$316</c:f>
              <c:numCache>
                <c:formatCode>General</c:formatCode>
                <c:ptCount val="12"/>
                <c:pt idx="0">
                  <c:v>0.2</c:v>
                </c:pt>
                <c:pt idx="1">
                  <c:v>0.24</c:v>
                </c:pt>
                <c:pt idx="2">
                  <c:v>0.24</c:v>
                </c:pt>
                <c:pt idx="3">
                  <c:v>0.37</c:v>
                </c:pt>
                <c:pt idx="4">
                  <c:v>0.75</c:v>
                </c:pt>
              </c:numCache>
            </c:numRef>
          </c:val>
          <c:extLst>
            <c:ext xmlns:c16="http://schemas.microsoft.com/office/drawing/2014/chart" uri="{C3380CC4-5D6E-409C-BE32-E72D297353CC}">
              <c16:uniqueId val="{00000000-9229-465C-BDC4-61F9E734F03F}"/>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 Cost</a:t>
            </a:r>
            <a:r>
              <a:rPr lang="en-US" sz="2000" i="0" baseline="0"/>
              <a:t> per performance point</a:t>
            </a:r>
          </a:p>
          <a:p>
            <a:pPr>
              <a:defRPr/>
            </a:pPr>
            <a:r>
              <a:rPr lang="en-US" sz="1200" i="1" baseline="0"/>
              <a:t>*Lower is better - this is a ratio of  outright performance vs $ spend</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micro'!$T$304</c:f>
              <c:strCache>
                <c:ptCount val="1"/>
                <c:pt idx="0">
                  <c:v>Cost</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97DA-47A5-89F7-FC2C0C2C726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micro'!$S$305:$S$316</c:f>
              <c:strCache>
                <c:ptCount val="5"/>
                <c:pt idx="0">
                  <c:v>Cyclplus AS2 - Ali X</c:v>
                </c:pt>
                <c:pt idx="1">
                  <c:v>Cyclplus AS2 - Genuine</c:v>
                </c:pt>
                <c:pt idx="2">
                  <c:v>Fumpa Nano</c:v>
                </c:pt>
                <c:pt idx="3">
                  <c:v>Flextail Mini</c:v>
                </c:pt>
                <c:pt idx="4">
                  <c:v>Cycplus AS2 Ultra</c:v>
                </c:pt>
              </c:strCache>
            </c:strRef>
          </c:cat>
          <c:val>
            <c:numRef>
              <c:f>'Graphs - Super micro'!$T$305:$T$316</c:f>
              <c:numCache>
                <c:formatCode>General</c:formatCode>
                <c:ptCount val="12"/>
                <c:pt idx="0">
                  <c:v>9.2100000000000009</c:v>
                </c:pt>
                <c:pt idx="1">
                  <c:v>5.64</c:v>
                </c:pt>
                <c:pt idx="2">
                  <c:v>5.63</c:v>
                </c:pt>
                <c:pt idx="3">
                  <c:v>3.61</c:v>
                </c:pt>
                <c:pt idx="4">
                  <c:v>3.34</c:v>
                </c:pt>
              </c:numCache>
            </c:numRef>
          </c:val>
          <c:extLst>
            <c:ext xmlns:c16="http://schemas.microsoft.com/office/drawing/2014/chart" uri="{C3380CC4-5D6E-409C-BE32-E72D297353CC}">
              <c16:uniqueId val="{00000000-97DA-47A5-89F7-FC2C0C2C726B}"/>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16gram co2 equivalent cannisters pumped</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micro'!$N$328</c:f>
              <c:strCache>
                <c:ptCount val="1"/>
                <c:pt idx="0">
                  <c:v>co2 cannisters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micro'!$M$329:$M$336</c:f>
              <c:strCache>
                <c:ptCount val="5"/>
                <c:pt idx="0">
                  <c:v>Cyclplus AS2 - Ali X</c:v>
                </c:pt>
                <c:pt idx="1">
                  <c:v>Fumpa Nano</c:v>
                </c:pt>
                <c:pt idx="2">
                  <c:v>Flextail Mini</c:v>
                </c:pt>
                <c:pt idx="4">
                  <c:v>Cyclplus AS2 - Genuine</c:v>
                </c:pt>
              </c:strCache>
            </c:strRef>
          </c:cat>
          <c:val>
            <c:numRef>
              <c:f>'Graphs - Super micro'!$N$329:$N$336</c:f>
              <c:numCache>
                <c:formatCode>General</c:formatCode>
                <c:ptCount val="8"/>
                <c:pt idx="0">
                  <c:v>26</c:v>
                </c:pt>
                <c:pt idx="1">
                  <c:v>36.799999999999997</c:v>
                </c:pt>
                <c:pt idx="2">
                  <c:v>142.19999999999999</c:v>
                </c:pt>
              </c:numCache>
            </c:numRef>
          </c:val>
          <c:extLst>
            <c:ext xmlns:c16="http://schemas.microsoft.com/office/drawing/2014/chart" uri="{C3380CC4-5D6E-409C-BE32-E72D297353CC}">
              <c16:uniqueId val="{00000000-FC54-43B9-97C5-2217AB9392FA}"/>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400" u="sng">
                <a:solidFill>
                  <a:schemeClr val="accent2"/>
                </a:solidFill>
              </a:rPr>
              <a:t>Efficiency </a:t>
            </a:r>
            <a:r>
              <a:rPr lang="en-US"/>
              <a:t>- Total Inflations - 28c tire - per charge factoring pump</a:t>
            </a:r>
            <a:r>
              <a:rPr lang="en-US" baseline="0"/>
              <a:t> weight</a:t>
            </a:r>
            <a:endParaRPr lang="en-US"/>
          </a:p>
          <a:p>
            <a:pPr>
              <a:defRPr/>
            </a:pPr>
            <a:r>
              <a:rPr lang="en-US" sz="1200" i="1"/>
              <a:t>((inflations achieved</a:t>
            </a:r>
            <a:r>
              <a:rPr lang="en-US" sz="1200" i="1" baseline="0"/>
              <a:t>/ pump weight) x 150grams)</a:t>
            </a:r>
          </a:p>
          <a:p>
            <a:pPr>
              <a:defRPr/>
            </a:pPr>
            <a:r>
              <a:rPr lang="en-US" sz="1200" i="1" baseline="0">
                <a:solidFill>
                  <a:srgbClr val="0070C0"/>
                </a:solidFill>
              </a:rPr>
              <a:t>This rates all pumps total output as if they all weighed 150grams - max weight for micro category </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Micro'!$AN$507</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Pt>
            <c:idx val="15"/>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3-13B0-4BE4-A8A9-0DD833CBED50}"/>
              </c:ext>
            </c:extLst>
          </c:dPt>
          <c:dPt>
            <c:idx val="16"/>
            <c:invertIfNegative val="0"/>
            <c:bubble3D val="0"/>
            <c:spPr>
              <a:solidFill>
                <a:schemeClr val="accent1">
                  <a:alpha val="85000"/>
                </a:schemeClr>
              </a:solidFill>
              <a:ln w="9525" cap="flat" cmpd="sng" algn="ctr">
                <a:solidFill>
                  <a:schemeClr val="lt1">
                    <a:alpha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Micro'!$AM$508:$AM$525</c:f>
              <c:strCache>
                <c:ptCount val="18"/>
                <c:pt idx="0">
                  <c:v>Flextail Mini</c:v>
                </c:pt>
                <c:pt idx="1">
                  <c:v>Cyclplus AS2 - Genuine</c:v>
                </c:pt>
                <c:pt idx="2">
                  <c:v>Cyclplus AS2 - Ali X</c:v>
                </c:pt>
                <c:pt idx="3">
                  <c:v>Cyclami HW-125</c:v>
                </c:pt>
                <c:pt idx="4">
                  <c:v>Fumpa Nano</c:v>
                </c:pt>
                <c:pt idx="5">
                  <c:v>Trek Air Rush</c:v>
                </c:pt>
                <c:pt idx="6">
                  <c:v>Coospo X1</c:v>
                </c:pt>
                <c:pt idx="7">
                  <c:v>Coospo AP-B1</c:v>
                </c:pt>
                <c:pt idx="8">
                  <c:v>Prestacycle Go</c:v>
                </c:pt>
                <c:pt idx="9">
                  <c:v>Cyclami E1 Team</c:v>
                </c:pt>
                <c:pt idx="10">
                  <c:v>Silca Ellectrico Micro</c:v>
                </c:pt>
                <c:pt idx="11">
                  <c:v>Cycplus AS2 Pro</c:v>
                </c:pt>
                <c:pt idx="12">
                  <c:v>Airbank Pocket 2 Pro</c:v>
                </c:pt>
                <c:pt idx="13">
                  <c:v>Muc-Off Airmach Pro</c:v>
                </c:pt>
                <c:pt idx="14">
                  <c:v>Viair Recon</c:v>
                </c:pt>
                <c:pt idx="15">
                  <c:v>Flextail Tiny 200</c:v>
                </c:pt>
                <c:pt idx="16">
                  <c:v>Cycplus AS2 Ultra</c:v>
                </c:pt>
                <c:pt idx="17">
                  <c:v>Magic Shine Airro</c:v>
                </c:pt>
              </c:strCache>
            </c:strRef>
          </c:cat>
          <c:val>
            <c:numRef>
              <c:f>'Data Graphs - Micro'!$AN$508:$AN$525</c:f>
              <c:numCache>
                <c:formatCode>General</c:formatCode>
                <c:ptCount val="18"/>
                <c:pt idx="0">
                  <c:v>3.22</c:v>
                </c:pt>
                <c:pt idx="1">
                  <c:v>3.42</c:v>
                </c:pt>
                <c:pt idx="2">
                  <c:v>3.49</c:v>
                </c:pt>
                <c:pt idx="3">
                  <c:v>3.57</c:v>
                </c:pt>
                <c:pt idx="4">
                  <c:v>4.01</c:v>
                </c:pt>
                <c:pt idx="5">
                  <c:v>4.07</c:v>
                </c:pt>
                <c:pt idx="6">
                  <c:v>4.5</c:v>
                </c:pt>
                <c:pt idx="7">
                  <c:v>4.6100000000000003</c:v>
                </c:pt>
                <c:pt idx="8">
                  <c:v>4.6100000000000003</c:v>
                </c:pt>
                <c:pt idx="9">
                  <c:v>4.8099999999999996</c:v>
                </c:pt>
                <c:pt idx="10">
                  <c:v>4.92</c:v>
                </c:pt>
                <c:pt idx="11">
                  <c:v>5.31</c:v>
                </c:pt>
                <c:pt idx="12">
                  <c:v>5.52</c:v>
                </c:pt>
                <c:pt idx="13">
                  <c:v>5.55</c:v>
                </c:pt>
                <c:pt idx="14">
                  <c:v>5.59</c:v>
                </c:pt>
                <c:pt idx="15">
                  <c:v>5.68</c:v>
                </c:pt>
                <c:pt idx="16">
                  <c:v>5.75</c:v>
                </c:pt>
                <c:pt idx="17">
                  <c:v>5.79</c:v>
                </c:pt>
              </c:numCache>
            </c:numRef>
          </c:val>
          <c:extLst>
            <c:ext xmlns:c16="http://schemas.microsoft.com/office/drawing/2014/chart" uri="{C3380CC4-5D6E-409C-BE32-E72D297353CC}">
              <c16:uniqueId val="{00000000-1BF8-48AA-BE15-670D66AAE740}"/>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Pump Failure Modality</a:t>
            </a:r>
            <a:endParaRPr lang="en-US" sz="1800" i="0" baseline="0"/>
          </a:p>
          <a:p>
            <a:pPr>
              <a:defRPr/>
            </a:pP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micro'!$Q$328</c:f>
              <c:strCache>
                <c:ptCount val="1"/>
                <c:pt idx="0">
                  <c:v>No. </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micro'!$P$329:$P$334</c:f>
              <c:strCache>
                <c:ptCount val="6"/>
                <c:pt idx="0">
                  <c:v>Piston Seal</c:v>
                </c:pt>
                <c:pt idx="1">
                  <c:v>Motor</c:v>
                </c:pt>
                <c:pt idx="2">
                  <c:v>Battery</c:v>
                </c:pt>
                <c:pt idx="3">
                  <c:v>Electronics</c:v>
                </c:pt>
                <c:pt idx="4">
                  <c:v>Mechanical (piston / conrod / gear) </c:v>
                </c:pt>
                <c:pt idx="5">
                  <c:v>Other / Unknown </c:v>
                </c:pt>
              </c:strCache>
            </c:strRef>
          </c:cat>
          <c:val>
            <c:numRef>
              <c:f>'Graphs - Super micro'!$Q$329:$Q$334</c:f>
              <c:numCache>
                <c:formatCode>General</c:formatCode>
                <c:ptCount val="6"/>
                <c:pt idx="0">
                  <c:v>3</c:v>
                </c:pt>
                <c:pt idx="1">
                  <c:v>0</c:v>
                </c:pt>
                <c:pt idx="2">
                  <c:v>0</c:v>
                </c:pt>
                <c:pt idx="3">
                  <c:v>0</c:v>
                </c:pt>
                <c:pt idx="4">
                  <c:v>0</c:v>
                </c:pt>
                <c:pt idx="5">
                  <c:v>0</c:v>
                </c:pt>
              </c:numCache>
            </c:numRef>
          </c:val>
          <c:extLst>
            <c:ext xmlns:c16="http://schemas.microsoft.com/office/drawing/2014/chart" uri="{C3380CC4-5D6E-409C-BE32-E72D297353CC}">
              <c16:uniqueId val="{00000000-906E-4F33-BEE0-386829290D7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Performance</a:t>
            </a:r>
            <a:r>
              <a:rPr lang="en-US" sz="1800" i="0" baseline="0"/>
              <a:t> Degradation after 50 test cycles </a:t>
            </a:r>
          </a:p>
          <a:p>
            <a:pPr>
              <a:defRPr/>
            </a:pPr>
            <a:r>
              <a:rPr lang="en-US" sz="1200" i="1" baseline="0"/>
              <a:t>*Lower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micro'!$A$329</c:f>
              <c:strCache>
                <c:ptCount val="1"/>
                <c:pt idx="0">
                  <c:v>pump</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micro'!$A$330:$A$341</c:f>
              <c:strCache>
                <c:ptCount val="4"/>
                <c:pt idx="0">
                  <c:v>Cyclplus AS2 - Ali X</c:v>
                </c:pt>
                <c:pt idx="1">
                  <c:v>Flextail Mini</c:v>
                </c:pt>
                <c:pt idx="2">
                  <c:v>Cyclplus AS2 - Genuine</c:v>
                </c:pt>
                <c:pt idx="3">
                  <c:v>Fumpa Nano</c:v>
                </c:pt>
              </c:strCache>
            </c:strRef>
          </c:cat>
          <c:val>
            <c:numRef>
              <c:f>'Graphs - Super micro'!$A$330:$A$341</c:f>
              <c:numCache>
                <c:formatCode>General</c:formatCode>
                <c:ptCount val="12"/>
                <c:pt idx="0">
                  <c:v>0</c:v>
                </c:pt>
                <c:pt idx="1">
                  <c:v>0</c:v>
                </c:pt>
                <c:pt idx="2">
                  <c:v>0</c:v>
                </c:pt>
                <c:pt idx="3">
                  <c:v>0</c:v>
                </c:pt>
              </c:numCache>
            </c:numRef>
          </c:val>
          <c:extLst>
            <c:ext xmlns:c16="http://schemas.microsoft.com/office/drawing/2014/chart" uri="{C3380CC4-5D6E-409C-BE32-E72D297353CC}">
              <c16:uniqueId val="{00000000-F83B-41EC-A7E0-5D1B5D4D44EE}"/>
            </c:ext>
          </c:extLst>
        </c:ser>
        <c:ser>
          <c:idx val="1"/>
          <c:order val="1"/>
          <c:tx>
            <c:strRef>
              <c:f>'Graphs - Super micro'!$B$329</c:f>
              <c:strCache>
                <c:ptCount val="1"/>
                <c:pt idx="0">
                  <c:v>50 cycles</c:v>
                </c:pt>
              </c:strCache>
            </c:strRef>
          </c:tx>
          <c:spPr>
            <a:solidFill>
              <a:schemeClr val="accent2">
                <a:alpha val="85000"/>
              </a:schemeClr>
            </a:solidFill>
            <a:ln w="9525" cap="flat" cmpd="sng" algn="ctr">
              <a:solidFill>
                <a:schemeClr val="lt1">
                  <a:alpha val="50000"/>
                </a:schemeClr>
              </a:solidFill>
              <a:round/>
            </a:ln>
            <a:effectLst/>
          </c:spPr>
          <c:invertIfNegative val="0"/>
          <c:dPt>
            <c:idx val="0"/>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2-F83B-41EC-A7E0-5D1B5D4D44EE}"/>
              </c:ext>
            </c:extLst>
          </c:dPt>
          <c:dPt>
            <c:idx val="3"/>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4-F83B-41EC-A7E0-5D1B5D4D44E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micro'!$A$330:$A$341</c:f>
              <c:strCache>
                <c:ptCount val="4"/>
                <c:pt idx="0">
                  <c:v>Cyclplus AS2 - Ali X</c:v>
                </c:pt>
                <c:pt idx="1">
                  <c:v>Flextail Mini</c:v>
                </c:pt>
                <c:pt idx="2">
                  <c:v>Cyclplus AS2 - Genuine</c:v>
                </c:pt>
                <c:pt idx="3">
                  <c:v>Fumpa Nano</c:v>
                </c:pt>
              </c:strCache>
            </c:strRef>
          </c:cat>
          <c:val>
            <c:numRef>
              <c:f>'Graphs - Super micro'!$B$330:$B$341</c:f>
              <c:numCache>
                <c:formatCode>0.00%</c:formatCode>
                <c:ptCount val="12"/>
                <c:pt idx="0" formatCode="0%">
                  <c:v>1</c:v>
                </c:pt>
                <c:pt idx="1">
                  <c:v>0.113</c:v>
                </c:pt>
                <c:pt idx="3" formatCode="0%">
                  <c:v>1</c:v>
                </c:pt>
              </c:numCache>
            </c:numRef>
          </c:val>
          <c:extLst>
            <c:ext xmlns:c16="http://schemas.microsoft.com/office/drawing/2014/chart" uri="{C3380CC4-5D6E-409C-BE32-E72D297353CC}">
              <c16:uniqueId val="{00000005-F83B-41EC-A7E0-5D1B5D4D44E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Performance</a:t>
            </a:r>
            <a:r>
              <a:rPr lang="en-US" sz="1800" i="0" baseline="0"/>
              <a:t> Degradation after 100 test cycles </a:t>
            </a:r>
          </a:p>
          <a:p>
            <a:pPr>
              <a:defRPr/>
            </a:pPr>
            <a:r>
              <a:rPr lang="en-US" sz="1200" i="1" baseline="0"/>
              <a:t>*Lower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micro'!$D$329</c:f>
              <c:strCache>
                <c:ptCount val="1"/>
                <c:pt idx="0">
                  <c:v>pump</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micro'!$D$330:$D$341</c:f>
              <c:strCache>
                <c:ptCount val="4"/>
                <c:pt idx="0">
                  <c:v>Cyclplus AS2 - Ali X</c:v>
                </c:pt>
                <c:pt idx="1">
                  <c:v>Fumpa Nano</c:v>
                </c:pt>
                <c:pt idx="2">
                  <c:v>Flextail Mini</c:v>
                </c:pt>
                <c:pt idx="3">
                  <c:v>Cyclplus AS2 - Genuine</c:v>
                </c:pt>
              </c:strCache>
            </c:strRef>
          </c:cat>
          <c:val>
            <c:numRef>
              <c:f>'Graphs - Super micro'!$D$330:$D$341</c:f>
              <c:numCache>
                <c:formatCode>General</c:formatCode>
                <c:ptCount val="12"/>
                <c:pt idx="0">
                  <c:v>0</c:v>
                </c:pt>
                <c:pt idx="1">
                  <c:v>0</c:v>
                </c:pt>
                <c:pt idx="2">
                  <c:v>0</c:v>
                </c:pt>
                <c:pt idx="3">
                  <c:v>0</c:v>
                </c:pt>
              </c:numCache>
            </c:numRef>
          </c:val>
          <c:extLst>
            <c:ext xmlns:c16="http://schemas.microsoft.com/office/drawing/2014/chart" uri="{C3380CC4-5D6E-409C-BE32-E72D297353CC}">
              <c16:uniqueId val="{00000000-B456-4BAC-A9B8-8FF9BD1F95BE}"/>
            </c:ext>
          </c:extLst>
        </c:ser>
        <c:ser>
          <c:idx val="1"/>
          <c:order val="1"/>
          <c:tx>
            <c:strRef>
              <c:f>'Graphs - Super micro'!$E$329</c:f>
              <c:strCache>
                <c:ptCount val="1"/>
                <c:pt idx="0">
                  <c:v>100 cycles</c:v>
                </c:pt>
              </c:strCache>
            </c:strRef>
          </c:tx>
          <c:spPr>
            <a:solidFill>
              <a:schemeClr val="accent2">
                <a:alpha val="85000"/>
              </a:schemeClr>
            </a:solidFill>
            <a:ln w="9525" cap="flat" cmpd="sng" algn="ctr">
              <a:solidFill>
                <a:schemeClr val="lt1">
                  <a:alpha val="50000"/>
                </a:schemeClr>
              </a:solidFill>
              <a:round/>
            </a:ln>
            <a:effectLst/>
          </c:spPr>
          <c:invertIfNegative val="0"/>
          <c:dPt>
            <c:idx val="0"/>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2-B456-4BAC-A9B8-8FF9BD1F95BE}"/>
              </c:ext>
            </c:extLst>
          </c:dPt>
          <c:dPt>
            <c:idx val="1"/>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4-B456-4BAC-A9B8-8FF9BD1F95B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micro'!$D$330:$D$341</c:f>
              <c:strCache>
                <c:ptCount val="4"/>
                <c:pt idx="0">
                  <c:v>Cyclplus AS2 - Ali X</c:v>
                </c:pt>
                <c:pt idx="1">
                  <c:v>Fumpa Nano</c:v>
                </c:pt>
                <c:pt idx="2">
                  <c:v>Flextail Mini</c:v>
                </c:pt>
                <c:pt idx="3">
                  <c:v>Cyclplus AS2 - Genuine</c:v>
                </c:pt>
              </c:strCache>
            </c:strRef>
          </c:cat>
          <c:val>
            <c:numRef>
              <c:f>'Graphs - Super micro'!$E$330:$E$341</c:f>
              <c:numCache>
                <c:formatCode>0%</c:formatCode>
                <c:ptCount val="12"/>
                <c:pt idx="0">
                  <c:v>1</c:v>
                </c:pt>
                <c:pt idx="1">
                  <c:v>1</c:v>
                </c:pt>
                <c:pt idx="2" formatCode="0.00%">
                  <c:v>0.221</c:v>
                </c:pt>
              </c:numCache>
            </c:numRef>
          </c:val>
          <c:extLst>
            <c:ext xmlns:c16="http://schemas.microsoft.com/office/drawing/2014/chart" uri="{C3380CC4-5D6E-409C-BE32-E72D297353CC}">
              <c16:uniqueId val="{00000005-B456-4BAC-A9B8-8FF9BD1F95B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Performance</a:t>
            </a:r>
            <a:r>
              <a:rPr lang="en-US" sz="1800" i="0" baseline="0"/>
              <a:t> Degradation after 150 test cycles </a:t>
            </a:r>
          </a:p>
          <a:p>
            <a:pPr>
              <a:defRPr/>
            </a:pPr>
            <a:r>
              <a:rPr lang="en-US" sz="1200" i="1" baseline="0"/>
              <a:t>*Lower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micro'!$G$329</c:f>
              <c:strCache>
                <c:ptCount val="1"/>
                <c:pt idx="0">
                  <c:v>pump</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micro'!$G$330:$G$341</c:f>
              <c:strCache>
                <c:ptCount val="5"/>
                <c:pt idx="0">
                  <c:v>Cyclplus AS2 - Ali X</c:v>
                </c:pt>
                <c:pt idx="1">
                  <c:v>Fumpa Nano</c:v>
                </c:pt>
                <c:pt idx="2">
                  <c:v>Flextail Mini</c:v>
                </c:pt>
                <c:pt idx="4">
                  <c:v>Cyclplus AS2 - Genuine</c:v>
                </c:pt>
              </c:strCache>
            </c:strRef>
          </c:cat>
          <c:val>
            <c:numRef>
              <c:f>'Graphs - Super micro'!$G$330:$G$341</c:f>
              <c:numCache>
                <c:formatCode>General</c:formatCode>
                <c:ptCount val="12"/>
                <c:pt idx="0">
                  <c:v>0</c:v>
                </c:pt>
                <c:pt idx="1">
                  <c:v>0</c:v>
                </c:pt>
                <c:pt idx="2">
                  <c:v>0</c:v>
                </c:pt>
                <c:pt idx="4">
                  <c:v>0</c:v>
                </c:pt>
              </c:numCache>
            </c:numRef>
          </c:val>
          <c:extLst>
            <c:ext xmlns:c16="http://schemas.microsoft.com/office/drawing/2014/chart" uri="{C3380CC4-5D6E-409C-BE32-E72D297353CC}">
              <c16:uniqueId val="{00000000-662E-41BF-B5A0-F4DD03450666}"/>
            </c:ext>
          </c:extLst>
        </c:ser>
        <c:ser>
          <c:idx val="1"/>
          <c:order val="1"/>
          <c:tx>
            <c:strRef>
              <c:f>'Graphs - Super micro'!$H$329</c:f>
              <c:strCache>
                <c:ptCount val="1"/>
                <c:pt idx="0">
                  <c:v>150 cycles</c:v>
                </c:pt>
              </c:strCache>
            </c:strRef>
          </c:tx>
          <c:spPr>
            <a:solidFill>
              <a:srgbClr val="FF0000">
                <a:alpha val="85000"/>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micro'!$G$330:$G$341</c:f>
              <c:strCache>
                <c:ptCount val="5"/>
                <c:pt idx="0">
                  <c:v>Cyclplus AS2 - Ali X</c:v>
                </c:pt>
                <c:pt idx="1">
                  <c:v>Fumpa Nano</c:v>
                </c:pt>
                <c:pt idx="2">
                  <c:v>Flextail Mini</c:v>
                </c:pt>
                <c:pt idx="4">
                  <c:v>Cyclplus AS2 - Genuine</c:v>
                </c:pt>
              </c:strCache>
            </c:strRef>
          </c:cat>
          <c:val>
            <c:numRef>
              <c:f>'Graphs - Super micro'!$H$330:$H$341</c:f>
              <c:numCache>
                <c:formatCode>0%</c:formatCode>
                <c:ptCount val="12"/>
                <c:pt idx="0">
                  <c:v>1</c:v>
                </c:pt>
                <c:pt idx="1">
                  <c:v>1</c:v>
                </c:pt>
                <c:pt idx="2" formatCode="0.00%">
                  <c:v>1</c:v>
                </c:pt>
              </c:numCache>
            </c:numRef>
          </c:val>
          <c:extLst>
            <c:ext xmlns:c16="http://schemas.microsoft.com/office/drawing/2014/chart" uri="{C3380CC4-5D6E-409C-BE32-E72D297353CC}">
              <c16:uniqueId val="{00000001-662E-41BF-B5A0-F4DD03450666}"/>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Pump</a:t>
            </a:r>
            <a:r>
              <a:rPr lang="en-US" sz="2000" i="0" baseline="0"/>
              <a:t> Cost (RRP) - Aud $</a:t>
            </a:r>
          </a:p>
          <a:p>
            <a:pPr>
              <a:defRPr/>
            </a:pPr>
            <a:r>
              <a:rPr lang="en-US" sz="1200" i="1" baseline="0"/>
              <a:t>*Lower is... well..... less expensive...</a:t>
            </a:r>
          </a:p>
          <a:p>
            <a:pPr>
              <a:defRPr/>
            </a:pP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micro'!$O$304</c:f>
              <c:strCache>
                <c:ptCount val="1"/>
                <c:pt idx="0">
                  <c:v>Cost</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micro'!$N$305:$N$316</c:f>
              <c:strCache>
                <c:ptCount val="5"/>
                <c:pt idx="0">
                  <c:v>Flextail Mini</c:v>
                </c:pt>
                <c:pt idx="1">
                  <c:v>Cyclplus AS2 - Genuine</c:v>
                </c:pt>
                <c:pt idx="2">
                  <c:v>Cyclplus AS2 - Ali X</c:v>
                </c:pt>
                <c:pt idx="3">
                  <c:v>Fumpa Nano</c:v>
                </c:pt>
                <c:pt idx="4">
                  <c:v>Cycplus AS2 Ultra</c:v>
                </c:pt>
              </c:strCache>
            </c:strRef>
          </c:cat>
          <c:val>
            <c:numRef>
              <c:f>'Graphs - Super micro'!$O$305:$O$316</c:f>
              <c:numCache>
                <c:formatCode>General</c:formatCode>
                <c:ptCount val="12"/>
                <c:pt idx="0">
                  <c:v>69.900000000000006</c:v>
                </c:pt>
                <c:pt idx="1">
                  <c:v>109.95</c:v>
                </c:pt>
                <c:pt idx="2">
                  <c:v>149</c:v>
                </c:pt>
                <c:pt idx="3">
                  <c:v>149.94999999999999</c:v>
                </c:pt>
                <c:pt idx="4">
                  <c:v>200</c:v>
                </c:pt>
              </c:numCache>
            </c:numRef>
          </c:val>
          <c:extLst>
            <c:ext xmlns:c16="http://schemas.microsoft.com/office/drawing/2014/chart" uri="{C3380CC4-5D6E-409C-BE32-E72D297353CC}">
              <c16:uniqueId val="{00000000-599F-4D67-A062-4A8E53B8B9FD}"/>
            </c:ext>
          </c:extLst>
        </c:ser>
        <c:ser>
          <c:idx val="1"/>
          <c:order val="1"/>
          <c:tx>
            <c:strRef>
              <c:f>'Graphs - Super micro'!$P$304</c:f>
              <c:strCache>
                <c:ptCount val="1"/>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micro'!$N$305:$N$316</c:f>
              <c:strCache>
                <c:ptCount val="5"/>
                <c:pt idx="0">
                  <c:v>Flextail Mini</c:v>
                </c:pt>
                <c:pt idx="1">
                  <c:v>Cyclplus AS2 - Genuine</c:v>
                </c:pt>
                <c:pt idx="2">
                  <c:v>Cyclplus AS2 - Ali X</c:v>
                </c:pt>
                <c:pt idx="3">
                  <c:v>Fumpa Nano</c:v>
                </c:pt>
                <c:pt idx="4">
                  <c:v>Cycplus AS2 Ultra</c:v>
                </c:pt>
              </c:strCache>
            </c:strRef>
          </c:cat>
          <c:val>
            <c:numRef>
              <c:f>'Graphs - Super micro'!$P$305:$P$316</c:f>
              <c:numCache>
                <c:formatCode>General</c:formatCode>
                <c:ptCount val="12"/>
              </c:numCache>
            </c:numRef>
          </c:val>
          <c:extLst>
            <c:ext xmlns:c16="http://schemas.microsoft.com/office/drawing/2014/chart" uri="{C3380CC4-5D6E-409C-BE32-E72D297353CC}">
              <c16:uniqueId val="{00000001-599F-4D67-A062-4A8E53B8B9FD}"/>
            </c:ext>
          </c:extLst>
        </c:ser>
        <c:ser>
          <c:idx val="2"/>
          <c:order val="2"/>
          <c:tx>
            <c:strRef>
              <c:f>'Graphs - Super micro'!$Q$304</c:f>
              <c:strCache>
                <c:ptCount val="1"/>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micro'!$N$305:$N$316</c:f>
              <c:strCache>
                <c:ptCount val="5"/>
                <c:pt idx="0">
                  <c:v>Flextail Mini</c:v>
                </c:pt>
                <c:pt idx="1">
                  <c:v>Cyclplus AS2 - Genuine</c:v>
                </c:pt>
                <c:pt idx="2">
                  <c:v>Cyclplus AS2 - Ali X</c:v>
                </c:pt>
                <c:pt idx="3">
                  <c:v>Fumpa Nano</c:v>
                </c:pt>
                <c:pt idx="4">
                  <c:v>Cycplus AS2 Ultra</c:v>
                </c:pt>
              </c:strCache>
            </c:strRef>
          </c:cat>
          <c:val>
            <c:numRef>
              <c:f>'Graphs - Super micro'!$Q$305:$Q$316</c:f>
              <c:numCache>
                <c:formatCode>General</c:formatCode>
                <c:ptCount val="12"/>
              </c:numCache>
            </c:numRef>
          </c:val>
          <c:extLst>
            <c:ext xmlns:c16="http://schemas.microsoft.com/office/drawing/2014/chart" uri="{C3380CC4-5D6E-409C-BE32-E72D297353CC}">
              <c16:uniqueId val="{00000002-599F-4D67-A062-4A8E53B8B9F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Thermal Management - Pump</a:t>
            </a:r>
            <a:r>
              <a:rPr lang="en-US" baseline="0"/>
              <a:t> body temperature (celsius) at end of 3rd inflation -  (28c to 70psi)</a:t>
            </a:r>
            <a:endParaRPr lang="en-US" sz="1200" i="1" baseline="0">
              <a:solidFill>
                <a:srgbClr val="0070C0"/>
              </a:solidFill>
            </a:endParaRPr>
          </a:p>
          <a:p>
            <a:pPr>
              <a:defRPr/>
            </a:pPr>
            <a:r>
              <a:rPr lang="en-US" sz="1200" i="1" baseline="0"/>
              <a:t>*Lower is better.  Silicone covers removed. </a:t>
            </a:r>
          </a:p>
          <a:p>
            <a:pPr>
              <a:defRPr/>
            </a:pPr>
            <a:r>
              <a:rPr lang="en-US" sz="1200" i="1" baseline="0"/>
              <a:t>60c is getting too hot to hold, high 60's is finger burning hot, low to mid 50's is ok to hold. </a:t>
            </a:r>
          </a:p>
          <a:p>
            <a:pPr>
              <a:defRPr/>
            </a:pPr>
            <a:r>
              <a:rPr lang="en-US" sz="1200" i="1" baseline="0"/>
              <a:t>Silicone covers help </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Micro'!$AQ$507</c:f>
              <c:strCache>
                <c:ptCount val="1"/>
                <c:pt idx="0">
                  <c:v>celcius</c:v>
                </c:pt>
              </c:strCache>
            </c:strRef>
          </c:tx>
          <c:spPr>
            <a:solidFill>
              <a:schemeClr val="accent1">
                <a:alpha val="85000"/>
              </a:schemeClr>
            </a:solidFill>
            <a:ln w="9525" cap="flat" cmpd="sng" algn="ctr">
              <a:solidFill>
                <a:schemeClr val="lt1">
                  <a:alpha val="50000"/>
                </a:schemeClr>
              </a:solidFill>
              <a:round/>
            </a:ln>
            <a:effectLst/>
          </c:spPr>
          <c:invertIfNegative val="0"/>
          <c:dPt>
            <c:idx val="5"/>
            <c:invertIfNegative val="0"/>
            <c:bubble3D val="0"/>
            <c:spPr>
              <a:solidFill>
                <a:schemeClr val="accent1">
                  <a:alpha val="85000"/>
                </a:schemeClr>
              </a:solidFill>
              <a:ln w="9525" cap="flat" cmpd="sng" algn="ctr">
                <a:solidFill>
                  <a:schemeClr val="lt1">
                    <a:alpha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Micro'!$AP$509:$AP$526</c:f>
              <c:strCache>
                <c:ptCount val="17"/>
                <c:pt idx="0">
                  <c:v>Coospo AP-B1</c:v>
                </c:pt>
                <c:pt idx="1">
                  <c:v>Flextail Mini</c:v>
                </c:pt>
                <c:pt idx="2">
                  <c:v>Cyclplus AS2 - Ali X</c:v>
                </c:pt>
                <c:pt idx="3">
                  <c:v>Cycplus AS2 Pro</c:v>
                </c:pt>
                <c:pt idx="4">
                  <c:v>Cyclplus AS2 - Genuine</c:v>
                </c:pt>
                <c:pt idx="5">
                  <c:v>Cycplus AS2 Ultra</c:v>
                </c:pt>
                <c:pt idx="6">
                  <c:v>Trek Air Rush</c:v>
                </c:pt>
                <c:pt idx="7">
                  <c:v>Cyclami HW-125</c:v>
                </c:pt>
                <c:pt idx="8">
                  <c:v>Cyclami E1 Team</c:v>
                </c:pt>
                <c:pt idx="9">
                  <c:v>Prestacycle Go</c:v>
                </c:pt>
                <c:pt idx="10">
                  <c:v>Viair Recon</c:v>
                </c:pt>
                <c:pt idx="11">
                  <c:v>Silca Ellectrico Micro</c:v>
                </c:pt>
                <c:pt idx="12">
                  <c:v>Muc-Off Airmach Pro</c:v>
                </c:pt>
                <c:pt idx="13">
                  <c:v>Coospo X1</c:v>
                </c:pt>
                <c:pt idx="14">
                  <c:v>Flextail Tiny 200</c:v>
                </c:pt>
                <c:pt idx="15">
                  <c:v>Magic Shine Airro</c:v>
                </c:pt>
                <c:pt idx="16">
                  <c:v>Airbank Pocket 2 Pro</c:v>
                </c:pt>
              </c:strCache>
            </c:strRef>
          </c:cat>
          <c:val>
            <c:numRef>
              <c:f>'Data Graphs - Micro'!$AQ$509:$AQ$526</c:f>
              <c:numCache>
                <c:formatCode>General</c:formatCode>
                <c:ptCount val="18"/>
                <c:pt idx="0">
                  <c:v>70</c:v>
                </c:pt>
                <c:pt idx="1">
                  <c:v>67</c:v>
                </c:pt>
                <c:pt idx="2">
                  <c:v>67</c:v>
                </c:pt>
                <c:pt idx="3">
                  <c:v>67</c:v>
                </c:pt>
                <c:pt idx="4">
                  <c:v>65</c:v>
                </c:pt>
                <c:pt idx="5">
                  <c:v>62</c:v>
                </c:pt>
                <c:pt idx="6">
                  <c:v>61</c:v>
                </c:pt>
                <c:pt idx="7">
                  <c:v>59</c:v>
                </c:pt>
                <c:pt idx="8">
                  <c:v>59</c:v>
                </c:pt>
                <c:pt idx="9">
                  <c:v>56</c:v>
                </c:pt>
                <c:pt idx="10">
                  <c:v>55</c:v>
                </c:pt>
                <c:pt idx="11">
                  <c:v>52</c:v>
                </c:pt>
                <c:pt idx="12">
                  <c:v>51</c:v>
                </c:pt>
                <c:pt idx="13">
                  <c:v>50</c:v>
                </c:pt>
                <c:pt idx="14">
                  <c:v>50</c:v>
                </c:pt>
                <c:pt idx="15">
                  <c:v>49</c:v>
                </c:pt>
                <c:pt idx="16">
                  <c:v>46</c:v>
                </c:pt>
              </c:numCache>
            </c:numRef>
          </c:val>
          <c:extLst>
            <c:ext xmlns:c16="http://schemas.microsoft.com/office/drawing/2014/chart" uri="{C3380CC4-5D6E-409C-BE32-E72D297353CC}">
              <c16:uniqueId val="{00000000-A5B4-41B4-A0E0-810B56623F73}"/>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test cycles completed until failure</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Micro'!$AQ$532</c:f>
              <c:strCache>
                <c:ptCount val="1"/>
                <c:pt idx="0">
                  <c:v>Cycles</c:v>
                </c:pt>
              </c:strCache>
            </c:strRef>
          </c:tx>
          <c:spPr>
            <a:solidFill>
              <a:schemeClr val="accent1">
                <a:alpha val="85000"/>
              </a:schemeClr>
            </a:solidFill>
            <a:ln w="9525" cap="flat" cmpd="sng" algn="ctr">
              <a:solidFill>
                <a:schemeClr val="lt1">
                  <a:alpha val="50000"/>
                </a:schemeClr>
              </a:solidFill>
              <a:round/>
            </a:ln>
            <a:effectLst/>
          </c:spPr>
          <c:invertIfNegative val="0"/>
          <c:dPt>
            <c:idx val="7"/>
            <c:invertIfNegative val="0"/>
            <c:bubble3D val="0"/>
            <c:spPr>
              <a:solidFill>
                <a:schemeClr val="accent1"/>
              </a:solidFill>
              <a:ln w="9525" cap="flat" cmpd="sng" algn="ctr">
                <a:solidFill>
                  <a:schemeClr val="lt1">
                    <a:alpha val="50000"/>
                  </a:schemeClr>
                </a:solidFill>
                <a:round/>
              </a:ln>
              <a:effectLst/>
            </c:spPr>
          </c:dPt>
          <c:dPt>
            <c:idx val="9"/>
            <c:invertIfNegative val="0"/>
            <c:bubble3D val="0"/>
            <c:spPr>
              <a:solidFill>
                <a:srgbClr val="FFFF00"/>
              </a:solidFill>
              <a:ln w="9525" cap="flat" cmpd="sng" algn="ctr">
                <a:solidFill>
                  <a:schemeClr val="lt1">
                    <a:alpha val="50000"/>
                  </a:schemeClr>
                </a:solidFill>
                <a:round/>
              </a:ln>
              <a:effectLst/>
            </c:spPr>
          </c:dPt>
          <c:dLbls>
            <c:dLbl>
              <c:idx val="7"/>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dLbl>
            <c:dLbl>
              <c:idx val="9"/>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Micro'!$AP$533:$AP$550</c:f>
              <c:strCache>
                <c:ptCount val="18"/>
                <c:pt idx="0">
                  <c:v>Prestacycle Go</c:v>
                </c:pt>
                <c:pt idx="1">
                  <c:v>Cyclami E1 Team</c:v>
                </c:pt>
                <c:pt idx="2">
                  <c:v>Cyclami HW-125</c:v>
                </c:pt>
                <c:pt idx="3">
                  <c:v>Cyclplus AS2 - Ali X</c:v>
                </c:pt>
                <c:pt idx="4">
                  <c:v>Fumpa Nano</c:v>
                </c:pt>
                <c:pt idx="5">
                  <c:v>Flextail Tiny 200</c:v>
                </c:pt>
                <c:pt idx="6">
                  <c:v>Cycplus AS2 Pro</c:v>
                </c:pt>
                <c:pt idx="7">
                  <c:v>Cycplus Ultra</c:v>
                </c:pt>
                <c:pt idx="8">
                  <c:v>Trek Air Rush Mini</c:v>
                </c:pt>
                <c:pt idx="9">
                  <c:v>Average</c:v>
                </c:pt>
                <c:pt idx="10">
                  <c:v>Silca Ellectrico Micro</c:v>
                </c:pt>
                <c:pt idx="11">
                  <c:v>Cyclplus AS2 - Genuine</c:v>
                </c:pt>
                <c:pt idx="12">
                  <c:v>Coospo X1</c:v>
                </c:pt>
                <c:pt idx="13">
                  <c:v>Coospo AP-B1</c:v>
                </c:pt>
                <c:pt idx="14">
                  <c:v>Flextail Mini</c:v>
                </c:pt>
                <c:pt idx="15">
                  <c:v>Muc-Off Airmach Pro</c:v>
                </c:pt>
                <c:pt idx="16">
                  <c:v>Magic Shine Airro</c:v>
                </c:pt>
                <c:pt idx="17">
                  <c:v>Viair Recon</c:v>
                </c:pt>
              </c:strCache>
            </c:strRef>
          </c:cat>
          <c:val>
            <c:numRef>
              <c:f>'Data Graphs - Micro'!$AQ$533:$AQ$550</c:f>
              <c:numCache>
                <c:formatCode>General</c:formatCode>
                <c:ptCount val="18"/>
                <c:pt idx="0">
                  <c:v>8</c:v>
                </c:pt>
                <c:pt idx="1">
                  <c:v>9</c:v>
                </c:pt>
                <c:pt idx="2">
                  <c:v>21</c:v>
                </c:pt>
                <c:pt idx="3">
                  <c:v>24</c:v>
                </c:pt>
                <c:pt idx="4">
                  <c:v>31</c:v>
                </c:pt>
                <c:pt idx="5">
                  <c:v>51</c:v>
                </c:pt>
                <c:pt idx="6">
                  <c:v>67</c:v>
                </c:pt>
                <c:pt idx="7">
                  <c:v>78</c:v>
                </c:pt>
                <c:pt idx="8">
                  <c:v>78</c:v>
                </c:pt>
                <c:pt idx="9">
                  <c:v>92.5</c:v>
                </c:pt>
                <c:pt idx="10">
                  <c:v>99</c:v>
                </c:pt>
                <c:pt idx="11">
                  <c:v>100</c:v>
                </c:pt>
                <c:pt idx="12">
                  <c:v>118</c:v>
                </c:pt>
                <c:pt idx="13">
                  <c:v>125</c:v>
                </c:pt>
                <c:pt idx="14">
                  <c:v>130</c:v>
                </c:pt>
                <c:pt idx="15">
                  <c:v>192</c:v>
                </c:pt>
                <c:pt idx="16">
                  <c:v>200</c:v>
                </c:pt>
                <c:pt idx="17">
                  <c:v>242</c:v>
                </c:pt>
              </c:numCache>
            </c:numRef>
          </c:val>
          <c:extLst>
            <c:ext xmlns:c16="http://schemas.microsoft.com/office/drawing/2014/chart" uri="{C3380CC4-5D6E-409C-BE32-E72D297353CC}">
              <c16:uniqueId val="{00000000-D480-4677-92FB-9731D726B4A9}"/>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u="sng">
                <a:solidFill>
                  <a:schemeClr val="accent6"/>
                </a:solidFill>
              </a:rPr>
              <a:t>Total</a:t>
            </a:r>
            <a:r>
              <a:rPr lang="en-US" sz="2000" i="0" u="sng" baseline="0">
                <a:solidFill>
                  <a:schemeClr val="accent6"/>
                </a:solidFill>
              </a:rPr>
              <a:t> Performance Score - all performance metrics - Original Benchmark Scores</a:t>
            </a:r>
          </a:p>
          <a:p>
            <a:pPr>
              <a:defRPr/>
            </a:pPr>
            <a:r>
              <a:rPr lang="en-US" sz="1200" i="1" baseline="0"/>
              <a:t>*Higher is better</a:t>
            </a:r>
          </a:p>
          <a:p>
            <a:pPr>
              <a:defRPr/>
            </a:pPr>
            <a:r>
              <a:rPr lang="en-US" sz="1200" i="1" baseline="0"/>
              <a:t>REFER TO DATA TABLE FOR PERFORMANCE METRICS + Metrics information</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Micro'!$B$507</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10"/>
            <c:invertIfNegative val="0"/>
            <c:bubble3D val="0"/>
            <c:spPr>
              <a:solidFill>
                <a:schemeClr val="accent4">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2039-4E80-9817-5A6B258B0DEA}"/>
              </c:ext>
            </c:extLst>
          </c:dPt>
          <c:dPt>
            <c:idx val="11"/>
            <c:invertIfNegative val="0"/>
            <c:bubble3D val="0"/>
            <c:spPr>
              <a:solidFill>
                <a:schemeClr val="accent4">
                  <a:lumMod val="75000"/>
                </a:schemeClr>
              </a:solidFill>
              <a:ln w="9525" cap="flat" cmpd="sng" algn="ctr">
                <a:solidFill>
                  <a:schemeClr val="lt1">
                    <a:alpha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Micro'!$A$508:$A$525</c:f>
              <c:strCache>
                <c:ptCount val="18"/>
                <c:pt idx="0">
                  <c:v>Cyclplus AS2 - Ali X</c:v>
                </c:pt>
                <c:pt idx="1">
                  <c:v>Flextail Mini</c:v>
                </c:pt>
                <c:pt idx="2">
                  <c:v>Cyclplus AS2 - Genuine</c:v>
                </c:pt>
                <c:pt idx="3">
                  <c:v>Fumpa Nano</c:v>
                </c:pt>
                <c:pt idx="4">
                  <c:v>Cyclami HW-125</c:v>
                </c:pt>
                <c:pt idx="5">
                  <c:v>Trek Air Rush</c:v>
                </c:pt>
                <c:pt idx="6">
                  <c:v>Silca Ellectrico Micro</c:v>
                </c:pt>
                <c:pt idx="7">
                  <c:v>Prestacycle Go</c:v>
                </c:pt>
                <c:pt idx="8">
                  <c:v>Coospo AP-B1</c:v>
                </c:pt>
                <c:pt idx="9">
                  <c:v>Cyclami E1 Team</c:v>
                </c:pt>
                <c:pt idx="10">
                  <c:v>Flextail Tiny 200</c:v>
                </c:pt>
                <c:pt idx="11">
                  <c:v>Cycplus AS2 Ultra</c:v>
                </c:pt>
                <c:pt idx="12">
                  <c:v>Coospo X1</c:v>
                </c:pt>
                <c:pt idx="13">
                  <c:v>Viair Recon</c:v>
                </c:pt>
                <c:pt idx="14">
                  <c:v>Cycplus AS2 Pro (2024)</c:v>
                </c:pt>
                <c:pt idx="15">
                  <c:v>Muc-Off Airmach Pro</c:v>
                </c:pt>
                <c:pt idx="16">
                  <c:v>Magic Shine Airro</c:v>
                </c:pt>
                <c:pt idx="17">
                  <c:v>Airbank Pocket 2 Pro</c:v>
                </c:pt>
              </c:strCache>
            </c:strRef>
          </c:cat>
          <c:val>
            <c:numRef>
              <c:f>'Data Graphs - Micro'!$B$508:$B$525</c:f>
              <c:numCache>
                <c:formatCode>General</c:formatCode>
                <c:ptCount val="18"/>
                <c:pt idx="0">
                  <c:v>13.97</c:v>
                </c:pt>
                <c:pt idx="1">
                  <c:v>15.12</c:v>
                </c:pt>
                <c:pt idx="2">
                  <c:v>16.489999999999998</c:v>
                </c:pt>
                <c:pt idx="3">
                  <c:v>21.45</c:v>
                </c:pt>
                <c:pt idx="4">
                  <c:v>35.1</c:v>
                </c:pt>
                <c:pt idx="5">
                  <c:v>38.46</c:v>
                </c:pt>
                <c:pt idx="6">
                  <c:v>43.7</c:v>
                </c:pt>
                <c:pt idx="7">
                  <c:v>44.94</c:v>
                </c:pt>
                <c:pt idx="8">
                  <c:v>45.67</c:v>
                </c:pt>
                <c:pt idx="9">
                  <c:v>46.92</c:v>
                </c:pt>
                <c:pt idx="10">
                  <c:v>53.82</c:v>
                </c:pt>
                <c:pt idx="11">
                  <c:v>54.89</c:v>
                </c:pt>
                <c:pt idx="12">
                  <c:v>55.34</c:v>
                </c:pt>
                <c:pt idx="13">
                  <c:v>58.34</c:v>
                </c:pt>
                <c:pt idx="14">
                  <c:v>59.88</c:v>
                </c:pt>
                <c:pt idx="15">
                  <c:v>63.52</c:v>
                </c:pt>
                <c:pt idx="16">
                  <c:v>69.599999999999994</c:v>
                </c:pt>
                <c:pt idx="17">
                  <c:v>70.05</c:v>
                </c:pt>
              </c:numCache>
            </c:numRef>
          </c:val>
          <c:extLst>
            <c:ext xmlns:c16="http://schemas.microsoft.com/office/drawing/2014/chart" uri="{C3380CC4-5D6E-409C-BE32-E72D297353CC}">
              <c16:uniqueId val="{00000000-F1A3-43FF-AF14-CF4CA24AD6B3}"/>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Pump</a:t>
            </a:r>
            <a:r>
              <a:rPr lang="en-US" sz="2000" i="0" baseline="0"/>
              <a:t> Weight &amp; Volume</a:t>
            </a:r>
          </a:p>
          <a:p>
            <a:pPr>
              <a:defRPr/>
            </a:pPr>
            <a:r>
              <a:rPr lang="en-US" sz="1200" i="1" baseline="0"/>
              <a:t>Volume (cm3) - ORANGE</a:t>
            </a:r>
          </a:p>
          <a:p>
            <a:pPr>
              <a:defRPr/>
            </a:pPr>
            <a:r>
              <a:rPr lang="en-US" sz="1200" i="1" baseline="0"/>
              <a:t>Weight (grams) - BLUE</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Micro'!$I$507</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Micro'!$H$508:$H$525</c:f>
              <c:strCache>
                <c:ptCount val="18"/>
                <c:pt idx="0">
                  <c:v>Fumpa Nano</c:v>
                </c:pt>
                <c:pt idx="1">
                  <c:v>Cyclplus AS2 - Ali X</c:v>
                </c:pt>
                <c:pt idx="2">
                  <c:v>Cyclplus AS2 - Genuine</c:v>
                </c:pt>
                <c:pt idx="3">
                  <c:v>Cycplus AS2 Ultra</c:v>
                </c:pt>
                <c:pt idx="4">
                  <c:v>Flextail Mini</c:v>
                </c:pt>
                <c:pt idx="5">
                  <c:v>Cycplus AS2 Pro</c:v>
                </c:pt>
                <c:pt idx="6">
                  <c:v>Silca Ellectrico Micro</c:v>
                </c:pt>
                <c:pt idx="7">
                  <c:v>Airbank Pocket 2 Pro</c:v>
                </c:pt>
                <c:pt idx="8">
                  <c:v>Muc-Off Airmach Pro</c:v>
                </c:pt>
                <c:pt idx="9">
                  <c:v>Coospo X1</c:v>
                </c:pt>
                <c:pt idx="10">
                  <c:v>Flextail Tiny 200</c:v>
                </c:pt>
                <c:pt idx="11">
                  <c:v>Magic Shine Airro</c:v>
                </c:pt>
                <c:pt idx="12">
                  <c:v>Prestacycle Go</c:v>
                </c:pt>
                <c:pt idx="13">
                  <c:v>Cyclami E1 Team</c:v>
                </c:pt>
                <c:pt idx="14">
                  <c:v>Viair Recon</c:v>
                </c:pt>
                <c:pt idx="15">
                  <c:v>Coospo AP-B1</c:v>
                </c:pt>
                <c:pt idx="16">
                  <c:v>Trek Air Rush</c:v>
                </c:pt>
                <c:pt idx="17">
                  <c:v>Cyclami HW-125</c:v>
                </c:pt>
              </c:strCache>
            </c:strRef>
          </c:cat>
          <c:val>
            <c:numRef>
              <c:f>'Data Graphs - Micro'!$I$508:$I$525</c:f>
              <c:numCache>
                <c:formatCode>General</c:formatCode>
                <c:ptCount val="18"/>
                <c:pt idx="0">
                  <c:v>101</c:v>
                </c:pt>
                <c:pt idx="1">
                  <c:v>101</c:v>
                </c:pt>
                <c:pt idx="2">
                  <c:v>97</c:v>
                </c:pt>
                <c:pt idx="3">
                  <c:v>89</c:v>
                </c:pt>
                <c:pt idx="4">
                  <c:v>110</c:v>
                </c:pt>
                <c:pt idx="5">
                  <c:v>117</c:v>
                </c:pt>
                <c:pt idx="6">
                  <c:v>111</c:v>
                </c:pt>
                <c:pt idx="7">
                  <c:v>132</c:v>
                </c:pt>
                <c:pt idx="8">
                  <c:v>129</c:v>
                </c:pt>
                <c:pt idx="9">
                  <c:v>127</c:v>
                </c:pt>
                <c:pt idx="10">
                  <c:v>130</c:v>
                </c:pt>
                <c:pt idx="11">
                  <c:v>143</c:v>
                </c:pt>
                <c:pt idx="12">
                  <c:v>153</c:v>
                </c:pt>
                <c:pt idx="13">
                  <c:v>151</c:v>
                </c:pt>
                <c:pt idx="14">
                  <c:v>127</c:v>
                </c:pt>
                <c:pt idx="15">
                  <c:v>127</c:v>
                </c:pt>
                <c:pt idx="16">
                  <c:v>140</c:v>
                </c:pt>
                <c:pt idx="17">
                  <c:v>159</c:v>
                </c:pt>
              </c:numCache>
            </c:numRef>
          </c:val>
          <c:extLst>
            <c:ext xmlns:c16="http://schemas.microsoft.com/office/drawing/2014/chart" uri="{C3380CC4-5D6E-409C-BE32-E72D297353CC}">
              <c16:uniqueId val="{00000000-666C-4E31-B432-5CA2BA7B103A}"/>
            </c:ext>
          </c:extLst>
        </c:ser>
        <c:ser>
          <c:idx val="1"/>
          <c:order val="1"/>
          <c:tx>
            <c:strRef>
              <c:f>'Data Graphs - Micro'!$J$507</c:f>
              <c:strCache>
                <c:ptCount val="1"/>
                <c:pt idx="0">
                  <c:v>Cm3</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2">
                        <a:lumMod val="1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Micro'!$H$508:$H$525</c:f>
              <c:strCache>
                <c:ptCount val="18"/>
                <c:pt idx="0">
                  <c:v>Fumpa Nano</c:v>
                </c:pt>
                <c:pt idx="1">
                  <c:v>Cyclplus AS2 - Ali X</c:v>
                </c:pt>
                <c:pt idx="2">
                  <c:v>Cyclplus AS2 - Genuine</c:v>
                </c:pt>
                <c:pt idx="3">
                  <c:v>Cycplus AS2 Ultra</c:v>
                </c:pt>
                <c:pt idx="4">
                  <c:v>Flextail Mini</c:v>
                </c:pt>
                <c:pt idx="5">
                  <c:v>Cycplus AS2 Pro</c:v>
                </c:pt>
                <c:pt idx="6">
                  <c:v>Silca Ellectrico Micro</c:v>
                </c:pt>
                <c:pt idx="7">
                  <c:v>Airbank Pocket 2 Pro</c:v>
                </c:pt>
                <c:pt idx="8">
                  <c:v>Muc-Off Airmach Pro</c:v>
                </c:pt>
                <c:pt idx="9">
                  <c:v>Coospo X1</c:v>
                </c:pt>
                <c:pt idx="10">
                  <c:v>Flextail Tiny 200</c:v>
                </c:pt>
                <c:pt idx="11">
                  <c:v>Magic Shine Airro</c:v>
                </c:pt>
                <c:pt idx="12">
                  <c:v>Prestacycle Go</c:v>
                </c:pt>
                <c:pt idx="13">
                  <c:v>Cyclami E1 Team</c:v>
                </c:pt>
                <c:pt idx="14">
                  <c:v>Viair Recon</c:v>
                </c:pt>
                <c:pt idx="15">
                  <c:v>Coospo AP-B1</c:v>
                </c:pt>
                <c:pt idx="16">
                  <c:v>Trek Air Rush</c:v>
                </c:pt>
                <c:pt idx="17">
                  <c:v>Cyclami HW-125</c:v>
                </c:pt>
              </c:strCache>
            </c:strRef>
          </c:cat>
          <c:val>
            <c:numRef>
              <c:f>'Data Graphs - Micro'!$J$508:$J$525</c:f>
              <c:numCache>
                <c:formatCode>General</c:formatCode>
                <c:ptCount val="18"/>
                <c:pt idx="0">
                  <c:v>70.900000000000006</c:v>
                </c:pt>
                <c:pt idx="1">
                  <c:v>79.7</c:v>
                </c:pt>
                <c:pt idx="2">
                  <c:v>79.7</c:v>
                </c:pt>
                <c:pt idx="3">
                  <c:v>80</c:v>
                </c:pt>
                <c:pt idx="4">
                  <c:v>80.36</c:v>
                </c:pt>
                <c:pt idx="5">
                  <c:v>86.47</c:v>
                </c:pt>
                <c:pt idx="6">
                  <c:v>87.05</c:v>
                </c:pt>
                <c:pt idx="7">
                  <c:v>88.7</c:v>
                </c:pt>
                <c:pt idx="8">
                  <c:v>89.66</c:v>
                </c:pt>
                <c:pt idx="9">
                  <c:v>104.1</c:v>
                </c:pt>
                <c:pt idx="10">
                  <c:v>106</c:v>
                </c:pt>
                <c:pt idx="11">
                  <c:v>113</c:v>
                </c:pt>
                <c:pt idx="12">
                  <c:v>115</c:v>
                </c:pt>
                <c:pt idx="13">
                  <c:v>115.4</c:v>
                </c:pt>
                <c:pt idx="14">
                  <c:v>115.6</c:v>
                </c:pt>
                <c:pt idx="15">
                  <c:v>119.7</c:v>
                </c:pt>
                <c:pt idx="16">
                  <c:v>130</c:v>
                </c:pt>
                <c:pt idx="17">
                  <c:v>155.5</c:v>
                </c:pt>
              </c:numCache>
            </c:numRef>
          </c:val>
          <c:extLst>
            <c:ext xmlns:c16="http://schemas.microsoft.com/office/drawing/2014/chart" uri="{C3380CC4-5D6E-409C-BE32-E72D297353CC}">
              <c16:uniqueId val="{00000001-666C-4E31-B432-5CA2BA7B103A}"/>
            </c:ext>
          </c:extLst>
        </c:ser>
        <c:dLbls>
          <c:dLblPos val="inEnd"/>
          <c:showLegendKey val="0"/>
          <c:showVal val="1"/>
          <c:showCatName val="0"/>
          <c:showSerName val="0"/>
          <c:showPercent val="0"/>
          <c:showBubbleSize val="0"/>
        </c:dLbls>
        <c:gapWidth val="113"/>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Performance points divide by pump</a:t>
            </a:r>
            <a:r>
              <a:rPr lang="en-US" sz="2000" i="0" baseline="0"/>
              <a:t> weight</a:t>
            </a:r>
          </a:p>
          <a:p>
            <a:pPr>
              <a:defRPr/>
            </a:pPr>
            <a:r>
              <a:rPr lang="en-US" sz="1200" i="1" baseline="0"/>
              <a:t>*Higher is better</a:t>
            </a:r>
          </a:p>
          <a:p>
            <a:pPr>
              <a:defRPr/>
            </a:pPr>
            <a:r>
              <a:rPr lang="en-US" sz="1200" i="1" baseline="0"/>
              <a:t>*To date </a:t>
            </a:r>
            <a:r>
              <a:rPr lang="en-US" sz="1200" i="1" u="sng" baseline="0"/>
              <a:t>most</a:t>
            </a:r>
            <a:r>
              <a:rPr lang="en-US" sz="1200" i="1" baseline="0"/>
              <a:t> of the lighter units give up a lot of performance to save 10 to 20 grams</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Micro'!$M$507</c:f>
              <c:strCache>
                <c:ptCount val="1"/>
                <c:pt idx="0">
                  <c:v>points v w</c:v>
                </c:pt>
              </c:strCache>
            </c:strRef>
          </c:tx>
          <c:spPr>
            <a:solidFill>
              <a:schemeClr val="accent1">
                <a:alpha val="85000"/>
              </a:schemeClr>
            </a:solidFill>
            <a:ln w="9525" cap="flat" cmpd="sng" algn="ctr">
              <a:solidFill>
                <a:schemeClr val="lt1">
                  <a:alpha val="50000"/>
                </a:schemeClr>
              </a:solidFill>
              <a:round/>
            </a:ln>
            <a:effectLst/>
          </c:spPr>
          <c:invertIfNegative val="0"/>
          <c:dPt>
            <c:idx val="10"/>
            <c:invertIfNegative val="0"/>
            <c:bubble3D val="0"/>
            <c:spPr>
              <a:solidFill>
                <a:schemeClr val="accent4">
                  <a:lumMod val="75000"/>
                </a:schemeClr>
              </a:solidFill>
              <a:ln w="9525" cap="flat" cmpd="sng" algn="ctr">
                <a:solidFill>
                  <a:schemeClr val="lt1">
                    <a:alpha val="50000"/>
                  </a:schemeClr>
                </a:solidFill>
                <a:round/>
              </a:ln>
              <a:effectLst/>
            </c:spPr>
          </c:dPt>
          <c:dPt>
            <c:idx val="17"/>
            <c:invertIfNegative val="0"/>
            <c:bubble3D val="0"/>
            <c:spPr>
              <a:solidFill>
                <a:schemeClr val="accent1"/>
              </a:solidFill>
              <a:ln w="9525" cap="flat" cmpd="sng" algn="ctr">
                <a:solidFill>
                  <a:schemeClr val="lt1">
                    <a:alpha val="50000"/>
                  </a:schemeClr>
                </a:solidFill>
                <a:round/>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Micro'!$L$508:$L$525</c:f>
              <c:strCache>
                <c:ptCount val="18"/>
                <c:pt idx="0">
                  <c:v>Cyclplus AS2 - Ali X</c:v>
                </c:pt>
                <c:pt idx="1">
                  <c:v>Flextail Mini</c:v>
                </c:pt>
                <c:pt idx="2">
                  <c:v>Cyclplus AS2 - Genuine</c:v>
                </c:pt>
                <c:pt idx="3">
                  <c:v>Fumpa Nano</c:v>
                </c:pt>
                <c:pt idx="4">
                  <c:v>Cyclami HW-125</c:v>
                </c:pt>
                <c:pt idx="5">
                  <c:v>Trek Air Rush</c:v>
                </c:pt>
                <c:pt idx="6">
                  <c:v>Prestacycle Go</c:v>
                </c:pt>
                <c:pt idx="7">
                  <c:v>Cyclami E1 Team</c:v>
                </c:pt>
                <c:pt idx="8">
                  <c:v>Coospo AP-B1</c:v>
                </c:pt>
                <c:pt idx="9">
                  <c:v>Silca Ellectrico Micro</c:v>
                </c:pt>
                <c:pt idx="10">
                  <c:v>Flextail Tiny 200</c:v>
                </c:pt>
                <c:pt idx="11">
                  <c:v>Coospo X1</c:v>
                </c:pt>
                <c:pt idx="12">
                  <c:v>Viair Recon</c:v>
                </c:pt>
                <c:pt idx="13">
                  <c:v>Magic Shine Airro</c:v>
                </c:pt>
                <c:pt idx="14">
                  <c:v>Muc-Off Airmach Pro</c:v>
                </c:pt>
                <c:pt idx="15">
                  <c:v>Cycplus AS2 Pro</c:v>
                </c:pt>
                <c:pt idx="16">
                  <c:v>Airbank Pocket 2 Pro</c:v>
                </c:pt>
                <c:pt idx="17">
                  <c:v>Cycplus AS2 Ultra</c:v>
                </c:pt>
              </c:strCache>
            </c:strRef>
          </c:cat>
          <c:val>
            <c:numRef>
              <c:f>'Data Graphs - Micro'!$M$508:$M$525</c:f>
              <c:numCache>
                <c:formatCode>General</c:formatCode>
                <c:ptCount val="18"/>
                <c:pt idx="0">
                  <c:v>0.14000000000000001</c:v>
                </c:pt>
                <c:pt idx="1">
                  <c:v>0.14000000000000001</c:v>
                </c:pt>
                <c:pt idx="2">
                  <c:v>0.17</c:v>
                </c:pt>
                <c:pt idx="3">
                  <c:v>0.21</c:v>
                </c:pt>
                <c:pt idx="4">
                  <c:v>0.22</c:v>
                </c:pt>
                <c:pt idx="5">
                  <c:v>0.27</c:v>
                </c:pt>
                <c:pt idx="6">
                  <c:v>0.28999999999999998</c:v>
                </c:pt>
                <c:pt idx="7">
                  <c:v>0.31</c:v>
                </c:pt>
                <c:pt idx="8">
                  <c:v>0.36</c:v>
                </c:pt>
                <c:pt idx="9">
                  <c:v>0.39</c:v>
                </c:pt>
                <c:pt idx="10">
                  <c:v>0.41</c:v>
                </c:pt>
                <c:pt idx="11">
                  <c:v>0.44</c:v>
                </c:pt>
                <c:pt idx="12">
                  <c:v>0.46</c:v>
                </c:pt>
                <c:pt idx="13">
                  <c:v>0.49</c:v>
                </c:pt>
                <c:pt idx="14">
                  <c:v>0.49</c:v>
                </c:pt>
                <c:pt idx="15">
                  <c:v>0.51</c:v>
                </c:pt>
                <c:pt idx="16">
                  <c:v>0.53</c:v>
                </c:pt>
                <c:pt idx="17">
                  <c:v>0.62</c:v>
                </c:pt>
              </c:numCache>
            </c:numRef>
          </c:val>
          <c:extLst>
            <c:ext xmlns:c16="http://schemas.microsoft.com/office/drawing/2014/chart" uri="{C3380CC4-5D6E-409C-BE32-E72D297353CC}">
              <c16:uniqueId val="{00000000-0B4E-44B2-967D-AD6DE7DC57A5}"/>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5" Type="http://schemas.openxmlformats.org/officeDocument/2006/relationships/chart" Target="../charts/chart24.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5" Type="http://schemas.openxmlformats.org/officeDocument/2006/relationships/chart" Target="../charts/chart5.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chart" Target="../charts/chart27.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jpeg"/><Relationship Id="rId22" Type="http://schemas.openxmlformats.org/officeDocument/2006/relationships/chart" Target="../charts/chart21.xml"/><Relationship Id="rId27"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35.xml"/><Relationship Id="rId13" Type="http://schemas.openxmlformats.org/officeDocument/2006/relationships/chart" Target="../charts/chart40.xml"/><Relationship Id="rId18" Type="http://schemas.openxmlformats.org/officeDocument/2006/relationships/chart" Target="../charts/chart44.xml"/><Relationship Id="rId3" Type="http://schemas.openxmlformats.org/officeDocument/2006/relationships/chart" Target="../charts/chart30.xml"/><Relationship Id="rId7" Type="http://schemas.openxmlformats.org/officeDocument/2006/relationships/chart" Target="../charts/chart34.xml"/><Relationship Id="rId12" Type="http://schemas.openxmlformats.org/officeDocument/2006/relationships/chart" Target="../charts/chart39.xml"/><Relationship Id="rId17" Type="http://schemas.openxmlformats.org/officeDocument/2006/relationships/chart" Target="../charts/chart43.xml"/><Relationship Id="rId2" Type="http://schemas.openxmlformats.org/officeDocument/2006/relationships/chart" Target="../charts/chart29.xml"/><Relationship Id="rId16" Type="http://schemas.openxmlformats.org/officeDocument/2006/relationships/chart" Target="../charts/chart42.xml"/><Relationship Id="rId1" Type="http://schemas.openxmlformats.org/officeDocument/2006/relationships/chart" Target="../charts/chart28.xml"/><Relationship Id="rId6" Type="http://schemas.openxmlformats.org/officeDocument/2006/relationships/chart" Target="../charts/chart33.xml"/><Relationship Id="rId11" Type="http://schemas.openxmlformats.org/officeDocument/2006/relationships/chart" Target="../charts/chart38.xml"/><Relationship Id="rId5" Type="http://schemas.openxmlformats.org/officeDocument/2006/relationships/chart" Target="../charts/chart32.xml"/><Relationship Id="rId15" Type="http://schemas.openxmlformats.org/officeDocument/2006/relationships/chart" Target="../charts/chart41.xml"/><Relationship Id="rId10" Type="http://schemas.openxmlformats.org/officeDocument/2006/relationships/chart" Target="../charts/chart37.xml"/><Relationship Id="rId4" Type="http://schemas.openxmlformats.org/officeDocument/2006/relationships/chart" Target="../charts/chart31.xml"/><Relationship Id="rId9" Type="http://schemas.openxmlformats.org/officeDocument/2006/relationships/chart" Target="../charts/chart36.xml"/><Relationship Id="rId1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4543425</xdr:colOff>
      <xdr:row>0</xdr:row>
      <xdr:rowOff>123825</xdr:rowOff>
    </xdr:from>
    <xdr:to>
      <xdr:col>0</xdr:col>
      <xdr:colOff>10077836</xdr:colOff>
      <xdr:row>0</xdr:row>
      <xdr:rowOff>2231472</xdr:rowOff>
    </xdr:to>
    <xdr:pic>
      <xdr:nvPicPr>
        <xdr:cNvPr id="2" name="Picture 1">
          <a:extLst>
            <a:ext uri="{FF2B5EF4-FFF2-40B4-BE49-F238E27FC236}">
              <a16:creationId xmlns:a16="http://schemas.microsoft.com/office/drawing/2014/main" id="{EF38501B-B0A9-460C-A549-499523874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23825"/>
          <a:ext cx="5534411" cy="2107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xdr:row>
      <xdr:rowOff>181939</xdr:rowOff>
    </xdr:from>
    <xdr:to>
      <xdr:col>8</xdr:col>
      <xdr:colOff>633005</xdr:colOff>
      <xdr:row>16</xdr:row>
      <xdr:rowOff>27398</xdr:rowOff>
    </xdr:to>
    <xdr:pic>
      <xdr:nvPicPr>
        <xdr:cNvPr id="2" name="Picture 1">
          <a:extLst>
            <a:ext uri="{FF2B5EF4-FFF2-40B4-BE49-F238E27FC236}">
              <a16:creationId xmlns:a16="http://schemas.microsoft.com/office/drawing/2014/main" id="{F443A566-8697-4F5A-876B-2830B2128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8707" y="801064"/>
          <a:ext cx="5545127" cy="21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32107</xdr:colOff>
      <xdr:row>4</xdr:row>
      <xdr:rowOff>181939</xdr:rowOff>
    </xdr:from>
    <xdr:to>
      <xdr:col>19</xdr:col>
      <xdr:colOff>119409</xdr:colOff>
      <xdr:row>16</xdr:row>
      <xdr:rowOff>27398</xdr:rowOff>
    </xdr:to>
    <xdr:pic>
      <xdr:nvPicPr>
        <xdr:cNvPr id="3" name="Picture 2">
          <a:extLst>
            <a:ext uri="{FF2B5EF4-FFF2-40B4-BE49-F238E27FC236}">
              <a16:creationId xmlns:a16="http://schemas.microsoft.com/office/drawing/2014/main" id="{B859757E-512B-48C2-BCF0-360526E91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9057" y="372439"/>
          <a:ext cx="5537984" cy="21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135970</xdr:colOff>
      <xdr:row>150</xdr:row>
      <xdr:rowOff>192640</xdr:rowOff>
    </xdr:from>
    <xdr:to>
      <xdr:col>9</xdr:col>
      <xdr:colOff>42808</xdr:colOff>
      <xdr:row>180</xdr:row>
      <xdr:rowOff>176158</xdr:rowOff>
    </xdr:to>
    <xdr:graphicFrame macro="">
      <xdr:nvGraphicFramePr>
        <xdr:cNvPr id="3" name="Chart 2">
          <a:extLst>
            <a:ext uri="{FF2B5EF4-FFF2-40B4-BE49-F238E27FC236}">
              <a16:creationId xmlns:a16="http://schemas.microsoft.com/office/drawing/2014/main" id="{BC701FEB-DB6E-4BDB-D22D-0B71B50B8D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446685</xdr:colOff>
      <xdr:row>151</xdr:row>
      <xdr:rowOff>10703</xdr:rowOff>
    </xdr:from>
    <xdr:to>
      <xdr:col>21</xdr:col>
      <xdr:colOff>321067</xdr:colOff>
      <xdr:row>181</xdr:row>
      <xdr:rowOff>163</xdr:rowOff>
    </xdr:to>
    <xdr:graphicFrame macro="">
      <xdr:nvGraphicFramePr>
        <xdr:cNvPr id="4" name="Chart 3">
          <a:extLst>
            <a:ext uri="{FF2B5EF4-FFF2-40B4-BE49-F238E27FC236}">
              <a16:creationId xmlns:a16="http://schemas.microsoft.com/office/drawing/2014/main" id="{FE258A88-F41D-42DC-B0B3-DB0D73CF6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438789</xdr:colOff>
      <xdr:row>181</xdr:row>
      <xdr:rowOff>160534</xdr:rowOff>
    </xdr:from>
    <xdr:to>
      <xdr:col>21</xdr:col>
      <xdr:colOff>342471</xdr:colOff>
      <xdr:row>211</xdr:row>
      <xdr:rowOff>385443</xdr:rowOff>
    </xdr:to>
    <xdr:graphicFrame macro="">
      <xdr:nvGraphicFramePr>
        <xdr:cNvPr id="5" name="Chart 4">
          <a:extLst>
            <a:ext uri="{FF2B5EF4-FFF2-40B4-BE49-F238E27FC236}">
              <a16:creationId xmlns:a16="http://schemas.microsoft.com/office/drawing/2014/main" id="{47E5B01D-8D08-4233-8B1C-0EBB928B5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385281</xdr:colOff>
      <xdr:row>212</xdr:row>
      <xdr:rowOff>42808</xdr:rowOff>
    </xdr:from>
    <xdr:to>
      <xdr:col>21</xdr:col>
      <xdr:colOff>246151</xdr:colOff>
      <xdr:row>226</xdr:row>
      <xdr:rowOff>235450</xdr:rowOff>
    </xdr:to>
    <xdr:graphicFrame macro="">
      <xdr:nvGraphicFramePr>
        <xdr:cNvPr id="6" name="Chart 5">
          <a:extLst>
            <a:ext uri="{FF2B5EF4-FFF2-40B4-BE49-F238E27FC236}">
              <a16:creationId xmlns:a16="http://schemas.microsoft.com/office/drawing/2014/main" id="{9218CDE0-6A55-4997-B9CA-328A2ED94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128428</xdr:colOff>
      <xdr:row>212</xdr:row>
      <xdr:rowOff>42810</xdr:rowOff>
    </xdr:from>
    <xdr:to>
      <xdr:col>9</xdr:col>
      <xdr:colOff>64213</xdr:colOff>
      <xdr:row>226</xdr:row>
      <xdr:rowOff>246153</xdr:rowOff>
    </xdr:to>
    <xdr:graphicFrame macro="">
      <xdr:nvGraphicFramePr>
        <xdr:cNvPr id="7" name="Chart 6">
          <a:extLst>
            <a:ext uri="{FF2B5EF4-FFF2-40B4-BE49-F238E27FC236}">
              <a16:creationId xmlns:a16="http://schemas.microsoft.com/office/drawing/2014/main" id="{A6F8E9B7-F58B-4713-A883-E5AEB9768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224747</xdr:colOff>
      <xdr:row>389</xdr:row>
      <xdr:rowOff>117725</xdr:rowOff>
    </xdr:from>
    <xdr:to>
      <xdr:col>9</xdr:col>
      <xdr:colOff>149831</xdr:colOff>
      <xdr:row>421</xdr:row>
      <xdr:rowOff>160533</xdr:rowOff>
    </xdr:to>
    <xdr:graphicFrame macro="">
      <xdr:nvGraphicFramePr>
        <xdr:cNvPr id="8" name="Chart 7">
          <a:extLst>
            <a:ext uri="{FF2B5EF4-FFF2-40B4-BE49-F238E27FC236}">
              <a16:creationId xmlns:a16="http://schemas.microsoft.com/office/drawing/2014/main" id="{981D7B8A-9CA7-4F2B-96CF-C06755A7E8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149831</xdr:colOff>
      <xdr:row>28</xdr:row>
      <xdr:rowOff>0</xdr:rowOff>
    </xdr:from>
    <xdr:to>
      <xdr:col>9</xdr:col>
      <xdr:colOff>56669</xdr:colOff>
      <xdr:row>53</xdr:row>
      <xdr:rowOff>26328</xdr:rowOff>
    </xdr:to>
    <xdr:graphicFrame macro="">
      <xdr:nvGraphicFramePr>
        <xdr:cNvPr id="9" name="Chart 8">
          <a:extLst>
            <a:ext uri="{FF2B5EF4-FFF2-40B4-BE49-F238E27FC236}">
              <a16:creationId xmlns:a16="http://schemas.microsoft.com/office/drawing/2014/main" id="{96CD2309-3EBA-42BF-92D9-0D5FBCC5F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214044</xdr:colOff>
      <xdr:row>55</xdr:row>
      <xdr:rowOff>117726</xdr:rowOff>
    </xdr:from>
    <xdr:to>
      <xdr:col>13</xdr:col>
      <xdr:colOff>1059522</xdr:colOff>
      <xdr:row>90</xdr:row>
      <xdr:rowOff>160534</xdr:rowOff>
    </xdr:to>
    <xdr:graphicFrame macro="">
      <xdr:nvGraphicFramePr>
        <xdr:cNvPr id="10" name="Chart 9">
          <a:extLst>
            <a:ext uri="{FF2B5EF4-FFF2-40B4-BE49-F238E27FC236}">
              <a16:creationId xmlns:a16="http://schemas.microsoft.com/office/drawing/2014/main" id="{5E8F5C75-5347-48EC-8999-4B976D7B0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149832</xdr:colOff>
      <xdr:row>93</xdr:row>
      <xdr:rowOff>10702</xdr:rowOff>
    </xdr:from>
    <xdr:to>
      <xdr:col>9</xdr:col>
      <xdr:colOff>56670</xdr:colOff>
      <xdr:row>120</xdr:row>
      <xdr:rowOff>186861</xdr:rowOff>
    </xdr:to>
    <xdr:graphicFrame macro="">
      <xdr:nvGraphicFramePr>
        <xdr:cNvPr id="11" name="Chart 10">
          <a:extLst>
            <a:ext uri="{FF2B5EF4-FFF2-40B4-BE49-F238E27FC236}">
              <a16:creationId xmlns:a16="http://schemas.microsoft.com/office/drawing/2014/main" id="{117DBE9A-116B-40DC-87DD-FBEF6DDD2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428090</xdr:colOff>
      <xdr:row>93</xdr:row>
      <xdr:rowOff>64213</xdr:rowOff>
    </xdr:from>
    <xdr:to>
      <xdr:col>20</xdr:col>
      <xdr:colOff>385281</xdr:colOff>
      <xdr:row>121</xdr:row>
      <xdr:rowOff>47732</xdr:rowOff>
    </xdr:to>
    <xdr:graphicFrame macro="">
      <xdr:nvGraphicFramePr>
        <xdr:cNvPr id="12" name="Chart 11">
          <a:extLst>
            <a:ext uri="{FF2B5EF4-FFF2-40B4-BE49-F238E27FC236}">
              <a16:creationId xmlns:a16="http://schemas.microsoft.com/office/drawing/2014/main" id="{7CE8AC5C-67E5-45B7-9957-BF1796929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481600</xdr:colOff>
      <xdr:row>122</xdr:row>
      <xdr:rowOff>53511</xdr:rowOff>
    </xdr:from>
    <xdr:to>
      <xdr:col>20</xdr:col>
      <xdr:colOff>438792</xdr:colOff>
      <xdr:row>150</xdr:row>
      <xdr:rowOff>37030</xdr:rowOff>
    </xdr:to>
    <xdr:graphicFrame macro="">
      <xdr:nvGraphicFramePr>
        <xdr:cNvPr id="14" name="Chart 13">
          <a:extLst>
            <a:ext uri="{FF2B5EF4-FFF2-40B4-BE49-F238E27FC236}">
              <a16:creationId xmlns:a16="http://schemas.microsoft.com/office/drawing/2014/main" id="{ED657D23-1738-41BC-97D6-016216C75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856180</xdr:colOff>
      <xdr:row>389</xdr:row>
      <xdr:rowOff>181938</xdr:rowOff>
    </xdr:from>
    <xdr:to>
      <xdr:col>20</xdr:col>
      <xdr:colOff>171236</xdr:colOff>
      <xdr:row>421</xdr:row>
      <xdr:rowOff>74915</xdr:rowOff>
    </xdr:to>
    <xdr:graphicFrame macro="">
      <xdr:nvGraphicFramePr>
        <xdr:cNvPr id="15" name="Chart 14">
          <a:extLst>
            <a:ext uri="{FF2B5EF4-FFF2-40B4-BE49-F238E27FC236}">
              <a16:creationId xmlns:a16="http://schemas.microsoft.com/office/drawing/2014/main" id="{1B971897-16C9-4ACC-AF07-8BCFC4FD8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267558</xdr:colOff>
      <xdr:row>458</xdr:row>
      <xdr:rowOff>32107</xdr:rowOff>
    </xdr:from>
    <xdr:to>
      <xdr:col>9</xdr:col>
      <xdr:colOff>192642</xdr:colOff>
      <xdr:row>486</xdr:row>
      <xdr:rowOff>53511</xdr:rowOff>
    </xdr:to>
    <xdr:graphicFrame macro="">
      <xdr:nvGraphicFramePr>
        <xdr:cNvPr id="16" name="Chart 15">
          <a:extLst>
            <a:ext uri="{FF2B5EF4-FFF2-40B4-BE49-F238E27FC236}">
              <a16:creationId xmlns:a16="http://schemas.microsoft.com/office/drawing/2014/main" id="{68C53843-770E-4D9B-9E3A-1FB76D431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7</xdr:col>
      <xdr:colOff>32107</xdr:colOff>
      <xdr:row>1</xdr:row>
      <xdr:rowOff>181939</xdr:rowOff>
    </xdr:from>
    <xdr:to>
      <xdr:col>10</xdr:col>
      <xdr:colOff>543246</xdr:colOff>
      <xdr:row>13</xdr:row>
      <xdr:rowOff>27398</xdr:rowOff>
    </xdr:to>
    <xdr:pic>
      <xdr:nvPicPr>
        <xdr:cNvPr id="17" name="Picture 16">
          <a:extLst>
            <a:ext uri="{FF2B5EF4-FFF2-40B4-BE49-F238E27FC236}">
              <a16:creationId xmlns:a16="http://schemas.microsoft.com/office/drawing/2014/main" id="{B9E3663C-F8E2-E2C7-FBEC-41731D6F874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110983" y="374579"/>
          <a:ext cx="5541195" cy="2157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107022</xdr:colOff>
      <xdr:row>121</xdr:row>
      <xdr:rowOff>160536</xdr:rowOff>
    </xdr:from>
    <xdr:to>
      <xdr:col>9</xdr:col>
      <xdr:colOff>13860</xdr:colOff>
      <xdr:row>149</xdr:row>
      <xdr:rowOff>144052</xdr:rowOff>
    </xdr:to>
    <xdr:graphicFrame macro="">
      <xdr:nvGraphicFramePr>
        <xdr:cNvPr id="22" name="Chart 21">
          <a:extLst>
            <a:ext uri="{FF2B5EF4-FFF2-40B4-BE49-F238E27FC236}">
              <a16:creationId xmlns:a16="http://schemas.microsoft.com/office/drawing/2014/main" id="{45165829-D477-47D7-B510-5F8E78B83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96322</xdr:colOff>
      <xdr:row>181</xdr:row>
      <xdr:rowOff>117726</xdr:rowOff>
    </xdr:from>
    <xdr:to>
      <xdr:col>9</xdr:col>
      <xdr:colOff>85619</xdr:colOff>
      <xdr:row>211</xdr:row>
      <xdr:rowOff>374579</xdr:rowOff>
    </xdr:to>
    <xdr:graphicFrame macro="">
      <xdr:nvGraphicFramePr>
        <xdr:cNvPr id="13" name="Chart 12">
          <a:extLst>
            <a:ext uri="{FF2B5EF4-FFF2-40B4-BE49-F238E27FC236}">
              <a16:creationId xmlns:a16="http://schemas.microsoft.com/office/drawing/2014/main" id="{0789457D-6341-4A02-AE36-0FC643B2A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277187</xdr:colOff>
      <xdr:row>239</xdr:row>
      <xdr:rowOff>164172</xdr:rowOff>
    </xdr:from>
    <xdr:to>
      <xdr:col>9</xdr:col>
      <xdr:colOff>545814</xdr:colOff>
      <xdr:row>275</xdr:row>
      <xdr:rowOff>160534</xdr:rowOff>
    </xdr:to>
    <xdr:graphicFrame macro="">
      <xdr:nvGraphicFramePr>
        <xdr:cNvPr id="25" name="Chart 24">
          <a:extLst>
            <a:ext uri="{FF2B5EF4-FFF2-40B4-BE49-F238E27FC236}">
              <a16:creationId xmlns:a16="http://schemas.microsoft.com/office/drawing/2014/main" id="{2CECCC84-CC66-A06B-A513-A46DF6BAC7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0</xdr:colOff>
      <xdr:row>240</xdr:row>
      <xdr:rowOff>0</xdr:rowOff>
    </xdr:from>
    <xdr:to>
      <xdr:col>20</xdr:col>
      <xdr:colOff>108094</xdr:colOff>
      <xdr:row>275</xdr:row>
      <xdr:rowOff>189002</xdr:rowOff>
    </xdr:to>
    <xdr:graphicFrame macro="">
      <xdr:nvGraphicFramePr>
        <xdr:cNvPr id="26" name="Chart 25">
          <a:extLst>
            <a:ext uri="{FF2B5EF4-FFF2-40B4-BE49-F238E27FC236}">
              <a16:creationId xmlns:a16="http://schemas.microsoft.com/office/drawing/2014/main" id="{29C747A5-BB6F-41E5-9A69-29749E2EE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256854</xdr:colOff>
      <xdr:row>276</xdr:row>
      <xdr:rowOff>42809</xdr:rowOff>
    </xdr:from>
    <xdr:to>
      <xdr:col>9</xdr:col>
      <xdr:colOff>525481</xdr:colOff>
      <xdr:row>309</xdr:row>
      <xdr:rowOff>149832</xdr:rowOff>
    </xdr:to>
    <xdr:graphicFrame macro="">
      <xdr:nvGraphicFramePr>
        <xdr:cNvPr id="27" name="Chart 26">
          <a:extLst>
            <a:ext uri="{FF2B5EF4-FFF2-40B4-BE49-F238E27FC236}">
              <a16:creationId xmlns:a16="http://schemas.microsoft.com/office/drawing/2014/main" id="{E5A4813B-BF59-4ED2-B43E-698A9F751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1038118</xdr:colOff>
      <xdr:row>276</xdr:row>
      <xdr:rowOff>171236</xdr:rowOff>
    </xdr:from>
    <xdr:to>
      <xdr:col>20</xdr:col>
      <xdr:colOff>75988</xdr:colOff>
      <xdr:row>309</xdr:row>
      <xdr:rowOff>117725</xdr:rowOff>
    </xdr:to>
    <xdr:graphicFrame macro="">
      <xdr:nvGraphicFramePr>
        <xdr:cNvPr id="29" name="Chart 28">
          <a:extLst>
            <a:ext uri="{FF2B5EF4-FFF2-40B4-BE49-F238E27FC236}">
              <a16:creationId xmlns:a16="http://schemas.microsoft.com/office/drawing/2014/main" id="{99B12D1E-4CCA-431B-AD7C-3B0038B747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235450</xdr:colOff>
      <xdr:row>310</xdr:row>
      <xdr:rowOff>53511</xdr:rowOff>
    </xdr:from>
    <xdr:to>
      <xdr:col>9</xdr:col>
      <xdr:colOff>504077</xdr:colOff>
      <xdr:row>343</xdr:row>
      <xdr:rowOff>160534</xdr:rowOff>
    </xdr:to>
    <xdr:graphicFrame macro="">
      <xdr:nvGraphicFramePr>
        <xdr:cNvPr id="30" name="Chart 29">
          <a:extLst>
            <a:ext uri="{FF2B5EF4-FFF2-40B4-BE49-F238E27FC236}">
              <a16:creationId xmlns:a16="http://schemas.microsoft.com/office/drawing/2014/main" id="{7C739BEC-EF1A-483D-8F29-CBF6D17CA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0</xdr:colOff>
      <xdr:row>310</xdr:row>
      <xdr:rowOff>0</xdr:rowOff>
    </xdr:from>
    <xdr:to>
      <xdr:col>20</xdr:col>
      <xdr:colOff>108094</xdr:colOff>
      <xdr:row>342</xdr:row>
      <xdr:rowOff>139130</xdr:rowOff>
    </xdr:to>
    <xdr:graphicFrame macro="">
      <xdr:nvGraphicFramePr>
        <xdr:cNvPr id="31" name="Chart 30">
          <a:extLst>
            <a:ext uri="{FF2B5EF4-FFF2-40B4-BE49-F238E27FC236}">
              <a16:creationId xmlns:a16="http://schemas.microsoft.com/office/drawing/2014/main" id="{6BA1913E-74C7-446C-9B24-63CF030C25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203343</xdr:colOff>
      <xdr:row>344</xdr:row>
      <xdr:rowOff>64214</xdr:rowOff>
    </xdr:from>
    <xdr:to>
      <xdr:col>9</xdr:col>
      <xdr:colOff>471970</xdr:colOff>
      <xdr:row>377</xdr:row>
      <xdr:rowOff>171237</xdr:rowOff>
    </xdr:to>
    <xdr:graphicFrame macro="">
      <xdr:nvGraphicFramePr>
        <xdr:cNvPr id="32" name="Chart 31">
          <a:extLst>
            <a:ext uri="{FF2B5EF4-FFF2-40B4-BE49-F238E27FC236}">
              <a16:creationId xmlns:a16="http://schemas.microsoft.com/office/drawing/2014/main" id="{9C0933E6-8828-4A46-810A-3223552B2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0</xdr:colOff>
      <xdr:row>343</xdr:row>
      <xdr:rowOff>192639</xdr:rowOff>
    </xdr:from>
    <xdr:to>
      <xdr:col>20</xdr:col>
      <xdr:colOff>108094</xdr:colOff>
      <xdr:row>377</xdr:row>
      <xdr:rowOff>192639</xdr:rowOff>
    </xdr:to>
    <xdr:graphicFrame macro="">
      <xdr:nvGraphicFramePr>
        <xdr:cNvPr id="33" name="Chart 32">
          <a:extLst>
            <a:ext uri="{FF2B5EF4-FFF2-40B4-BE49-F238E27FC236}">
              <a16:creationId xmlns:a16="http://schemas.microsoft.com/office/drawing/2014/main" id="{820D48E8-C13E-4676-81EA-9867AFF59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321067</xdr:colOff>
      <xdr:row>424</xdr:row>
      <xdr:rowOff>42810</xdr:rowOff>
    </xdr:from>
    <xdr:to>
      <xdr:col>9</xdr:col>
      <xdr:colOff>246151</xdr:colOff>
      <xdr:row>456</xdr:row>
      <xdr:rowOff>85619</xdr:rowOff>
    </xdr:to>
    <xdr:graphicFrame macro="">
      <xdr:nvGraphicFramePr>
        <xdr:cNvPr id="34" name="Chart 33">
          <a:extLst>
            <a:ext uri="{FF2B5EF4-FFF2-40B4-BE49-F238E27FC236}">
              <a16:creationId xmlns:a16="http://schemas.microsoft.com/office/drawing/2014/main" id="{5EB3CE60-8B84-455C-BA90-1881B148D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0</xdr:colOff>
      <xdr:row>424</xdr:row>
      <xdr:rowOff>1</xdr:rowOff>
    </xdr:from>
    <xdr:to>
      <xdr:col>20</xdr:col>
      <xdr:colOff>171236</xdr:colOff>
      <xdr:row>455</xdr:row>
      <xdr:rowOff>171237</xdr:rowOff>
    </xdr:to>
    <xdr:graphicFrame macro="">
      <xdr:nvGraphicFramePr>
        <xdr:cNvPr id="35" name="Chart 34">
          <a:extLst>
            <a:ext uri="{FF2B5EF4-FFF2-40B4-BE49-F238E27FC236}">
              <a16:creationId xmlns:a16="http://schemas.microsoft.com/office/drawing/2014/main" id="{81E0C2F8-F574-45B1-A8AF-38DDD5364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0</xdr:colOff>
      <xdr:row>28</xdr:row>
      <xdr:rowOff>0</xdr:rowOff>
    </xdr:from>
    <xdr:to>
      <xdr:col>19</xdr:col>
      <xdr:colOff>495462</xdr:colOff>
      <xdr:row>53</xdr:row>
      <xdr:rowOff>26328</xdr:rowOff>
    </xdr:to>
    <xdr:graphicFrame macro="">
      <xdr:nvGraphicFramePr>
        <xdr:cNvPr id="2" name="Chart 1">
          <a:extLst>
            <a:ext uri="{FF2B5EF4-FFF2-40B4-BE49-F238E27FC236}">
              <a16:creationId xmlns:a16="http://schemas.microsoft.com/office/drawing/2014/main" id="{6D7F734E-079D-449E-AB65-EE5749AB7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0</xdr:colOff>
      <xdr:row>458</xdr:row>
      <xdr:rowOff>0</xdr:rowOff>
    </xdr:from>
    <xdr:to>
      <xdr:col>20</xdr:col>
      <xdr:colOff>171236</xdr:colOff>
      <xdr:row>486</xdr:row>
      <xdr:rowOff>32106</xdr:rowOff>
    </xdr:to>
    <xdr:graphicFrame macro="">
      <xdr:nvGraphicFramePr>
        <xdr:cNvPr id="18" name="Chart 17">
          <a:extLst>
            <a:ext uri="{FF2B5EF4-FFF2-40B4-BE49-F238E27FC236}">
              <a16:creationId xmlns:a16="http://schemas.microsoft.com/office/drawing/2014/main" id="{F64F954F-5A67-4E90-B823-AC9787E343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249722</xdr:colOff>
      <xdr:row>6</xdr:row>
      <xdr:rowOff>64474</xdr:rowOff>
    </xdr:from>
    <xdr:to>
      <xdr:col>5</xdr:col>
      <xdr:colOff>109141</xdr:colOff>
      <xdr:row>12</xdr:row>
      <xdr:rowOff>17164</xdr:rowOff>
    </xdr:to>
    <xdr:pic>
      <xdr:nvPicPr>
        <xdr:cNvPr id="2" name="Picture 1">
          <a:extLst>
            <a:ext uri="{FF2B5EF4-FFF2-40B4-BE49-F238E27FC236}">
              <a16:creationId xmlns:a16="http://schemas.microsoft.com/office/drawing/2014/main" id="{873052D9-1F53-456F-95DD-4A7989DDE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191" y="1195568"/>
          <a:ext cx="2786372" cy="108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357188</xdr:colOff>
      <xdr:row>0</xdr:row>
      <xdr:rowOff>148828</xdr:rowOff>
    </xdr:from>
    <xdr:to>
      <xdr:col>13</xdr:col>
      <xdr:colOff>833437</xdr:colOff>
      <xdr:row>18</xdr:row>
      <xdr:rowOff>58418</xdr:rowOff>
    </xdr:to>
    <xdr:pic>
      <xdr:nvPicPr>
        <xdr:cNvPr id="3" name="Picture 2">
          <a:extLst>
            <a:ext uri="{FF2B5EF4-FFF2-40B4-BE49-F238E27FC236}">
              <a16:creationId xmlns:a16="http://schemas.microsoft.com/office/drawing/2014/main" id="{A7FE76A6-17D8-CEA6-9D9D-500B279920BC}"/>
            </a:ext>
          </a:extLst>
        </xdr:cNvPr>
        <xdr:cNvPicPr>
          <a:picLocks noChangeAspect="1"/>
        </xdr:cNvPicPr>
      </xdr:nvPicPr>
      <xdr:blipFill>
        <a:blip xmlns:r="http://schemas.openxmlformats.org/officeDocument/2006/relationships" r:embed="rId2"/>
        <a:stretch>
          <a:fillRect/>
        </a:stretch>
      </xdr:blipFill>
      <xdr:spPr>
        <a:xfrm>
          <a:off x="5199063" y="148828"/>
          <a:ext cx="3502421" cy="33028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4</xdr:row>
      <xdr:rowOff>181939</xdr:rowOff>
    </xdr:from>
    <xdr:to>
      <xdr:col>11</xdr:col>
      <xdr:colOff>315505</xdr:colOff>
      <xdr:row>16</xdr:row>
      <xdr:rowOff>27398</xdr:rowOff>
    </xdr:to>
    <xdr:pic>
      <xdr:nvPicPr>
        <xdr:cNvPr id="2" name="Picture 1">
          <a:extLst>
            <a:ext uri="{FF2B5EF4-FFF2-40B4-BE49-F238E27FC236}">
              <a16:creationId xmlns:a16="http://schemas.microsoft.com/office/drawing/2014/main" id="{58E36A90-F17A-473C-92FD-6AE050720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8707" y="801064"/>
          <a:ext cx="5545127" cy="21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328611</xdr:colOff>
      <xdr:row>104</xdr:row>
      <xdr:rowOff>149831</xdr:rowOff>
    </xdr:from>
    <xdr:to>
      <xdr:col>9</xdr:col>
      <xdr:colOff>235449</xdr:colOff>
      <xdr:row>127</xdr:row>
      <xdr:rowOff>133350</xdr:rowOff>
    </xdr:to>
    <xdr:graphicFrame macro="">
      <xdr:nvGraphicFramePr>
        <xdr:cNvPr id="2" name="Chart 1">
          <a:extLst>
            <a:ext uri="{FF2B5EF4-FFF2-40B4-BE49-F238E27FC236}">
              <a16:creationId xmlns:a16="http://schemas.microsoft.com/office/drawing/2014/main" id="{7BE9784C-A3B4-43F7-A651-88D8526D1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607219</xdr:colOff>
      <xdr:row>104</xdr:row>
      <xdr:rowOff>139130</xdr:rowOff>
    </xdr:from>
    <xdr:to>
      <xdr:col>23</xdr:col>
      <xdr:colOff>224747</xdr:colOff>
      <xdr:row>127</xdr:row>
      <xdr:rowOff>128590</xdr:rowOff>
    </xdr:to>
    <xdr:graphicFrame macro="">
      <xdr:nvGraphicFramePr>
        <xdr:cNvPr id="3" name="Chart 2">
          <a:extLst>
            <a:ext uri="{FF2B5EF4-FFF2-40B4-BE49-F238E27FC236}">
              <a16:creationId xmlns:a16="http://schemas.microsoft.com/office/drawing/2014/main" id="{115A8346-F163-4EB2-B25D-DCCE5CAE0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321066</xdr:colOff>
      <xdr:row>129</xdr:row>
      <xdr:rowOff>0</xdr:rowOff>
    </xdr:from>
    <xdr:to>
      <xdr:col>9</xdr:col>
      <xdr:colOff>224746</xdr:colOff>
      <xdr:row>152</xdr:row>
      <xdr:rowOff>21567</xdr:rowOff>
    </xdr:to>
    <xdr:graphicFrame macro="">
      <xdr:nvGraphicFramePr>
        <xdr:cNvPr id="4" name="Chart 3">
          <a:extLst>
            <a:ext uri="{FF2B5EF4-FFF2-40B4-BE49-F238E27FC236}">
              <a16:creationId xmlns:a16="http://schemas.microsoft.com/office/drawing/2014/main" id="{6B5E0F18-F605-43AA-AF3D-7EEF8C342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xdr:colOff>
      <xdr:row>129</xdr:row>
      <xdr:rowOff>10702</xdr:rowOff>
    </xdr:from>
    <xdr:to>
      <xdr:col>23</xdr:col>
      <xdr:colOff>235450</xdr:colOff>
      <xdr:row>152</xdr:row>
      <xdr:rowOff>42809</xdr:rowOff>
    </xdr:to>
    <xdr:graphicFrame macro="">
      <xdr:nvGraphicFramePr>
        <xdr:cNvPr id="5" name="Chart 4">
          <a:extLst>
            <a:ext uri="{FF2B5EF4-FFF2-40B4-BE49-F238E27FC236}">
              <a16:creationId xmlns:a16="http://schemas.microsoft.com/office/drawing/2014/main" id="{6EAA81D7-DED6-416F-88A7-0AC2D72A2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299664</xdr:colOff>
      <xdr:row>154</xdr:row>
      <xdr:rowOff>21405</xdr:rowOff>
    </xdr:from>
    <xdr:to>
      <xdr:col>8</xdr:col>
      <xdr:colOff>577922</xdr:colOff>
      <xdr:row>177</xdr:row>
      <xdr:rowOff>64214</xdr:rowOff>
    </xdr:to>
    <xdr:graphicFrame macro="">
      <xdr:nvGraphicFramePr>
        <xdr:cNvPr id="6" name="Chart 5">
          <a:extLst>
            <a:ext uri="{FF2B5EF4-FFF2-40B4-BE49-F238E27FC236}">
              <a16:creationId xmlns:a16="http://schemas.microsoft.com/office/drawing/2014/main" id="{4194948A-A945-4FD3-B048-7B6D7C3BC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299663</xdr:colOff>
      <xdr:row>234</xdr:row>
      <xdr:rowOff>128428</xdr:rowOff>
    </xdr:from>
    <xdr:to>
      <xdr:col>9</xdr:col>
      <xdr:colOff>224747</xdr:colOff>
      <xdr:row>257</xdr:row>
      <xdr:rowOff>171236</xdr:rowOff>
    </xdr:to>
    <xdr:graphicFrame macro="">
      <xdr:nvGraphicFramePr>
        <xdr:cNvPr id="7" name="Chart 6">
          <a:extLst>
            <a:ext uri="{FF2B5EF4-FFF2-40B4-BE49-F238E27FC236}">
              <a16:creationId xmlns:a16="http://schemas.microsoft.com/office/drawing/2014/main" id="{1B5FE980-A11C-44F0-BA86-5F1C5E964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321067</xdr:colOff>
      <xdr:row>29</xdr:row>
      <xdr:rowOff>96320</xdr:rowOff>
    </xdr:from>
    <xdr:to>
      <xdr:col>9</xdr:col>
      <xdr:colOff>227905</xdr:colOff>
      <xdr:row>52</xdr:row>
      <xdr:rowOff>79839</xdr:rowOff>
    </xdr:to>
    <xdr:graphicFrame macro="">
      <xdr:nvGraphicFramePr>
        <xdr:cNvPr id="8" name="Chart 7">
          <a:extLst>
            <a:ext uri="{FF2B5EF4-FFF2-40B4-BE49-F238E27FC236}">
              <a16:creationId xmlns:a16="http://schemas.microsoft.com/office/drawing/2014/main" id="{E9D32E28-EB03-4894-804B-93E8C00F9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610027</xdr:colOff>
      <xdr:row>29</xdr:row>
      <xdr:rowOff>53511</xdr:rowOff>
    </xdr:from>
    <xdr:to>
      <xdr:col>23</xdr:col>
      <xdr:colOff>74915</xdr:colOff>
      <xdr:row>52</xdr:row>
      <xdr:rowOff>37030</xdr:rowOff>
    </xdr:to>
    <xdr:graphicFrame macro="">
      <xdr:nvGraphicFramePr>
        <xdr:cNvPr id="9" name="Chart 8">
          <a:extLst>
            <a:ext uri="{FF2B5EF4-FFF2-40B4-BE49-F238E27FC236}">
              <a16:creationId xmlns:a16="http://schemas.microsoft.com/office/drawing/2014/main" id="{B5CFA34A-F0B5-411A-A5C5-4FC13320C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299663</xdr:colOff>
      <xdr:row>54</xdr:row>
      <xdr:rowOff>42809</xdr:rowOff>
    </xdr:from>
    <xdr:to>
      <xdr:col>9</xdr:col>
      <xdr:colOff>206501</xdr:colOff>
      <xdr:row>77</xdr:row>
      <xdr:rowOff>26328</xdr:rowOff>
    </xdr:to>
    <xdr:graphicFrame macro="">
      <xdr:nvGraphicFramePr>
        <xdr:cNvPr id="10" name="Chart 9">
          <a:extLst>
            <a:ext uri="{FF2B5EF4-FFF2-40B4-BE49-F238E27FC236}">
              <a16:creationId xmlns:a16="http://schemas.microsoft.com/office/drawing/2014/main" id="{1A916D8C-4DBA-4597-B860-B93C5B6A1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0</xdr:colOff>
      <xdr:row>54</xdr:row>
      <xdr:rowOff>0</xdr:rowOff>
    </xdr:from>
    <xdr:to>
      <xdr:col>23</xdr:col>
      <xdr:colOff>107023</xdr:colOff>
      <xdr:row>76</xdr:row>
      <xdr:rowOff>176159</xdr:rowOff>
    </xdr:to>
    <xdr:graphicFrame macro="">
      <xdr:nvGraphicFramePr>
        <xdr:cNvPr id="11" name="Chart 10">
          <a:extLst>
            <a:ext uri="{FF2B5EF4-FFF2-40B4-BE49-F238E27FC236}">
              <a16:creationId xmlns:a16="http://schemas.microsoft.com/office/drawing/2014/main" id="{C97E904B-6EDB-4978-A511-387B7A57A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0</xdr:colOff>
      <xdr:row>79</xdr:row>
      <xdr:rowOff>0</xdr:rowOff>
    </xdr:from>
    <xdr:to>
      <xdr:col>23</xdr:col>
      <xdr:colOff>171236</xdr:colOff>
      <xdr:row>101</xdr:row>
      <xdr:rowOff>176159</xdr:rowOff>
    </xdr:to>
    <xdr:graphicFrame macro="">
      <xdr:nvGraphicFramePr>
        <xdr:cNvPr id="12" name="Chart 11">
          <a:extLst>
            <a:ext uri="{FF2B5EF4-FFF2-40B4-BE49-F238E27FC236}">
              <a16:creationId xmlns:a16="http://schemas.microsoft.com/office/drawing/2014/main" id="{18FB9593-A756-4DB2-8B9C-E152E3E25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428090</xdr:colOff>
      <xdr:row>234</xdr:row>
      <xdr:rowOff>139129</xdr:rowOff>
    </xdr:from>
    <xdr:to>
      <xdr:col>21</xdr:col>
      <xdr:colOff>406685</xdr:colOff>
      <xdr:row>257</xdr:row>
      <xdr:rowOff>181939</xdr:rowOff>
    </xdr:to>
    <xdr:graphicFrame macro="">
      <xdr:nvGraphicFramePr>
        <xdr:cNvPr id="13" name="Chart 12">
          <a:extLst>
            <a:ext uri="{FF2B5EF4-FFF2-40B4-BE49-F238E27FC236}">
              <a16:creationId xmlns:a16="http://schemas.microsoft.com/office/drawing/2014/main" id="{C1C0B391-FB0A-469E-B9A9-CA56E47BB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267558</xdr:colOff>
      <xdr:row>260</xdr:row>
      <xdr:rowOff>10702</xdr:rowOff>
    </xdr:from>
    <xdr:to>
      <xdr:col>9</xdr:col>
      <xdr:colOff>192642</xdr:colOff>
      <xdr:row>283</xdr:row>
      <xdr:rowOff>53511</xdr:rowOff>
    </xdr:to>
    <xdr:graphicFrame macro="">
      <xdr:nvGraphicFramePr>
        <xdr:cNvPr id="14" name="Chart 13">
          <a:extLst>
            <a:ext uri="{FF2B5EF4-FFF2-40B4-BE49-F238E27FC236}">
              <a16:creationId xmlns:a16="http://schemas.microsoft.com/office/drawing/2014/main" id="{AA4E06C8-6129-4254-8886-2CD8359C8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7</xdr:col>
      <xdr:colOff>32107</xdr:colOff>
      <xdr:row>1</xdr:row>
      <xdr:rowOff>181939</xdr:rowOff>
    </xdr:from>
    <xdr:to>
      <xdr:col>12</xdr:col>
      <xdr:colOff>521841</xdr:colOff>
      <xdr:row>13</xdr:row>
      <xdr:rowOff>27398</xdr:rowOff>
    </xdr:to>
    <xdr:pic>
      <xdr:nvPicPr>
        <xdr:cNvPr id="15" name="Picture 14">
          <a:extLst>
            <a:ext uri="{FF2B5EF4-FFF2-40B4-BE49-F238E27FC236}">
              <a16:creationId xmlns:a16="http://schemas.microsoft.com/office/drawing/2014/main" id="{3050991F-6F26-4295-94C1-95D95658865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804382" y="372439"/>
          <a:ext cx="5537984" cy="21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180</xdr:row>
      <xdr:rowOff>0</xdr:rowOff>
    </xdr:from>
    <xdr:to>
      <xdr:col>8</xdr:col>
      <xdr:colOff>535112</xdr:colOff>
      <xdr:row>203</xdr:row>
      <xdr:rowOff>42808</xdr:rowOff>
    </xdr:to>
    <xdr:graphicFrame macro="">
      <xdr:nvGraphicFramePr>
        <xdr:cNvPr id="16" name="Chart 15">
          <a:extLst>
            <a:ext uri="{FF2B5EF4-FFF2-40B4-BE49-F238E27FC236}">
              <a16:creationId xmlns:a16="http://schemas.microsoft.com/office/drawing/2014/main" id="{1C829683-4AA3-4538-AAC7-01E7334C3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0</xdr:colOff>
      <xdr:row>180</xdr:row>
      <xdr:rowOff>0</xdr:rowOff>
    </xdr:from>
    <xdr:to>
      <xdr:col>22</xdr:col>
      <xdr:colOff>577921</xdr:colOff>
      <xdr:row>203</xdr:row>
      <xdr:rowOff>42808</xdr:rowOff>
    </xdr:to>
    <xdr:graphicFrame macro="">
      <xdr:nvGraphicFramePr>
        <xdr:cNvPr id="17" name="Chart 16">
          <a:extLst>
            <a:ext uri="{FF2B5EF4-FFF2-40B4-BE49-F238E27FC236}">
              <a16:creationId xmlns:a16="http://schemas.microsoft.com/office/drawing/2014/main" id="{4E8E4050-9B98-4F6D-B4F9-10DFFC486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206</xdr:row>
      <xdr:rowOff>0</xdr:rowOff>
    </xdr:from>
    <xdr:to>
      <xdr:col>8</xdr:col>
      <xdr:colOff>535112</xdr:colOff>
      <xdr:row>229</xdr:row>
      <xdr:rowOff>42807</xdr:rowOff>
    </xdr:to>
    <xdr:graphicFrame macro="">
      <xdr:nvGraphicFramePr>
        <xdr:cNvPr id="18" name="Chart 17">
          <a:extLst>
            <a:ext uri="{FF2B5EF4-FFF2-40B4-BE49-F238E27FC236}">
              <a16:creationId xmlns:a16="http://schemas.microsoft.com/office/drawing/2014/main" id="{124B55B7-0AD8-40C8-9E3F-530A0EE9D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353174</xdr:colOff>
      <xdr:row>78</xdr:row>
      <xdr:rowOff>160535</xdr:rowOff>
    </xdr:from>
    <xdr:to>
      <xdr:col>9</xdr:col>
      <xdr:colOff>260012</xdr:colOff>
      <xdr:row>101</xdr:row>
      <xdr:rowOff>144052</xdr:rowOff>
    </xdr:to>
    <xdr:graphicFrame macro="">
      <xdr:nvGraphicFramePr>
        <xdr:cNvPr id="19" name="Chart 18">
          <a:extLst>
            <a:ext uri="{FF2B5EF4-FFF2-40B4-BE49-F238E27FC236}">
              <a16:creationId xmlns:a16="http://schemas.microsoft.com/office/drawing/2014/main" id="{56101D4A-C7BF-4134-B330-98DEEA3AA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dam Kerin" id="{0ADA1FCB-FFF0-4CF5-9B62-5CB86DF8A44B}" userId="S::info@zerofrictioncycling.com.au::0e5b39f1-ad30-4a4e-8dcb-d2f47763d2a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51" dT="2025-11-26T05:20:30.52" personId="{0ADA1FCB-FFF0-4CF5-9B62-5CB86DF8A44B}" id="{8B9E3B64-45FB-4355-9239-36F14714ECFA}">
    <text xml:space="preserve">Amazon - Electric Bike Pump, CYCLAMI Mini Bike Pump 150 PSI Electric Bicycle Air Pump with Digital Pressure Gauge Inflator Portable Air Compressor Presta/Schrader Valve : Amazon.com.au: Automotive </text>
    <extLst>
      <x:ext xmlns:xltc2="http://schemas.microsoft.com/office/spreadsheetml/2020/threadedcomments2" uri="{F7C98A9C-CBB3-438F-8F68-D28B6AF4A901}">
        <xltc2:checksum>1088789814</xltc2:checksum>
        <xltc2:hyperlink startIndex="9" length="187" url="https://www.amazon.com.au/dp/B0D8JB7LY7?ref_=ppx_hzod_title_dt_b_fed_asin_title_0_1"/>
      </x:ext>
    </extLst>
  </threadedComment>
  <threadedComment ref="D56" dT="2025-11-26T05:22:12.01" personId="{0ADA1FCB-FFF0-4CF5-9B62-5CB86DF8A44B}" id="{5A224638-A36D-4943-A233-77AA0BBA2651}">
    <text xml:space="preserve">Amazon - ASMAX T30 Mini Electric Air Pump, 120 PSI Portable Digital Compressor with Auto Stop, LCD Display, LED Light, 4-in-1 Tyre Pump for Bike, Road Bike, MTB, Car &amp; Balls : Amazon.com.au: Sports, Fitness &amp; Outdoors </text>
    <extLst>
      <x:ext xmlns:xltc2="http://schemas.microsoft.com/office/spreadsheetml/2020/threadedcomments2" uri="{F7C98A9C-CBB3-438F-8F68-D28B6AF4A901}">
        <xltc2:checksum>790822812</xltc2:checksum>
        <xltc2:hyperlink startIndex="9" length="208" url="https://www.amazon.com.au/dp/B0FGXQXQYQ?ref_=ppx_hzod_title_dt_b_fed_asin_title_0_0"/>
      </x:ext>
    </extLst>
  </threadedComment>
  <threadedComment ref="D57" dT="2025-11-26T05:21:54.31" personId="{0ADA1FCB-FFF0-4CF5-9B62-5CB86DF8A44B}" id="{6C6B0DC7-82A3-49FA-9968-E6BB00D7D8AE}">
    <text xml:space="preserve">Amazon - CYCLAMI Electric Bike Pump Mini 120PSI,Portable Ultra-Mini 750mA,Type-C Rechargeable Electric Bicycle Air Pump,LED Screen Displays Tire Pressure : Amazon.com.au: Sports, Fitness &amp; Outdoors </text>
    <extLst>
      <x:ext xmlns:xltc2="http://schemas.microsoft.com/office/spreadsheetml/2020/threadedcomments2" uri="{F7C98A9C-CBB3-438F-8F68-D28B6AF4A901}">
        <xltc2:checksum>1862470149</xltc2:checksum>
        <xltc2:hyperlink startIndex="9" length="188" url="https://www.amazon.com.au/dp/B0DQNZ7C8P?ref_=ppx_hzod_title_dt_b_fed_asin_title_1_0"/>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R42" dT="2025-08-28T22:44:14.00" personId="{0ADA1FCB-FFF0-4CF5-9B62-5CB86DF8A44B}" id="{6D1657C4-4702-4084-A060-347A7F08ACB8}">
    <text>Whilst unlikely battery will need replacing, it is easily replaceable, but you will have to source yourself</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55DFF-F96E-4CD1-AB5E-013F0DADC1E0}">
  <dimension ref="A1:A39"/>
  <sheetViews>
    <sheetView workbookViewId="0">
      <selection activeCell="A30" sqref="A30"/>
    </sheetView>
  </sheetViews>
  <sheetFormatPr defaultRowHeight="18.75" x14ac:dyDescent="0.3"/>
  <cols>
    <col min="1" max="1" width="217.7109375" style="133" customWidth="1"/>
    <col min="2" max="16384" width="9.140625" style="133"/>
  </cols>
  <sheetData>
    <row r="1" spans="1:1" ht="180" customHeight="1" x14ac:dyDescent="0.3"/>
    <row r="2" spans="1:1" ht="20.100000000000001" customHeight="1" x14ac:dyDescent="0.3">
      <c r="A2" s="133" t="s">
        <v>358</v>
      </c>
    </row>
    <row r="3" spans="1:1" ht="20.100000000000001" customHeight="1" x14ac:dyDescent="0.3">
      <c r="A3" s="133" t="s">
        <v>359</v>
      </c>
    </row>
    <row r="4" spans="1:1" ht="20.100000000000001" customHeight="1" x14ac:dyDescent="0.3">
      <c r="A4" s="133" t="s">
        <v>360</v>
      </c>
    </row>
    <row r="5" spans="1:1" ht="20.100000000000001" customHeight="1" x14ac:dyDescent="0.3">
      <c r="A5" s="133" t="s">
        <v>361</v>
      </c>
    </row>
    <row r="6" spans="1:1" ht="20.100000000000001" customHeight="1" x14ac:dyDescent="0.3">
      <c r="A6" s="133" t="s">
        <v>362</v>
      </c>
    </row>
    <row r="7" spans="1:1" ht="20.100000000000001" customHeight="1" x14ac:dyDescent="0.3"/>
    <row r="8" spans="1:1" ht="20.100000000000001" customHeight="1" x14ac:dyDescent="0.3">
      <c r="A8" s="133" t="s">
        <v>363</v>
      </c>
    </row>
    <row r="9" spans="1:1" ht="20.100000000000001" customHeight="1" x14ac:dyDescent="0.3">
      <c r="A9" s="133" t="s">
        <v>364</v>
      </c>
    </row>
    <row r="10" spans="1:1" ht="20.100000000000001" customHeight="1" x14ac:dyDescent="0.3">
      <c r="A10" s="133" t="s">
        <v>365</v>
      </c>
    </row>
    <row r="11" spans="1:1" ht="20.100000000000001" customHeight="1" x14ac:dyDescent="0.3">
      <c r="A11" s="133" t="s">
        <v>366</v>
      </c>
    </row>
    <row r="12" spans="1:1" ht="20.100000000000001" customHeight="1" x14ac:dyDescent="0.3"/>
    <row r="13" spans="1:1" ht="20.100000000000001" customHeight="1" x14ac:dyDescent="0.3">
      <c r="A13" s="133" t="s">
        <v>367</v>
      </c>
    </row>
    <row r="14" spans="1:1" ht="20.100000000000001" customHeight="1" x14ac:dyDescent="0.3">
      <c r="A14" s="133" t="s">
        <v>368</v>
      </c>
    </row>
    <row r="15" spans="1:1" ht="20.100000000000001" customHeight="1" x14ac:dyDescent="0.3">
      <c r="A15" s="133" t="s">
        <v>369</v>
      </c>
    </row>
    <row r="16" spans="1:1" ht="20.100000000000001" customHeight="1" x14ac:dyDescent="0.3">
      <c r="A16" s="133" t="s">
        <v>370</v>
      </c>
    </row>
    <row r="17" spans="1:1" ht="20.100000000000001" customHeight="1" x14ac:dyDescent="0.3">
      <c r="A17" s="133" t="s">
        <v>371</v>
      </c>
    </row>
    <row r="18" spans="1:1" ht="20.100000000000001" customHeight="1" x14ac:dyDescent="0.3"/>
    <row r="19" spans="1:1" ht="20.100000000000001" customHeight="1" x14ac:dyDescent="0.3">
      <c r="A19" s="133" t="s">
        <v>372</v>
      </c>
    </row>
    <row r="20" spans="1:1" ht="20.100000000000001" customHeight="1" x14ac:dyDescent="0.3">
      <c r="A20" s="133" t="s">
        <v>373</v>
      </c>
    </row>
    <row r="21" spans="1:1" ht="20.100000000000001" customHeight="1" x14ac:dyDescent="0.3"/>
    <row r="22" spans="1:1" ht="20.100000000000001" customHeight="1" x14ac:dyDescent="0.3">
      <c r="A22" s="133" t="s">
        <v>374</v>
      </c>
    </row>
    <row r="23" spans="1:1" ht="20.100000000000001" customHeight="1" x14ac:dyDescent="0.3">
      <c r="A23" s="133" t="s">
        <v>375</v>
      </c>
    </row>
    <row r="24" spans="1:1" ht="20.100000000000001" customHeight="1" x14ac:dyDescent="0.3">
      <c r="A24" s="133" t="s">
        <v>376</v>
      </c>
    </row>
    <row r="25" spans="1:1" ht="20.100000000000001" customHeight="1" x14ac:dyDescent="0.3">
      <c r="A25" s="133" t="s">
        <v>377</v>
      </c>
    </row>
    <row r="26" spans="1:1" ht="20.100000000000001" customHeight="1" x14ac:dyDescent="0.3">
      <c r="A26" s="133" t="s">
        <v>378</v>
      </c>
    </row>
    <row r="27" spans="1:1" ht="20.100000000000001" customHeight="1" x14ac:dyDescent="0.3">
      <c r="A27" s="133" t="s">
        <v>379</v>
      </c>
    </row>
    <row r="28" spans="1:1" ht="20.100000000000001" customHeight="1" x14ac:dyDescent="0.3">
      <c r="A28" s="133" t="s">
        <v>380</v>
      </c>
    </row>
    <row r="29" spans="1:1" ht="20.100000000000001" customHeight="1" x14ac:dyDescent="0.3">
      <c r="A29" s="133" t="s">
        <v>381</v>
      </c>
    </row>
    <row r="30" spans="1:1" ht="20.100000000000001" customHeight="1" x14ac:dyDescent="0.3">
      <c r="A30" s="133" t="s">
        <v>382</v>
      </c>
    </row>
    <row r="31" spans="1:1" ht="20.100000000000001" customHeight="1" x14ac:dyDescent="0.3">
      <c r="A31" s="133" t="s">
        <v>383</v>
      </c>
    </row>
    <row r="32" spans="1:1" ht="20.100000000000001" customHeight="1" x14ac:dyDescent="0.3">
      <c r="A32" s="133" t="s">
        <v>384</v>
      </c>
    </row>
    <row r="33" spans="1:1" ht="20.100000000000001" customHeight="1" x14ac:dyDescent="0.3">
      <c r="A33" s="133" t="s">
        <v>385</v>
      </c>
    </row>
    <row r="34" spans="1:1" ht="20.100000000000001" customHeight="1" x14ac:dyDescent="0.3"/>
    <row r="35" spans="1:1" ht="20.100000000000001" customHeight="1" x14ac:dyDescent="0.3">
      <c r="A35" s="133" t="s">
        <v>386</v>
      </c>
    </row>
    <row r="36" spans="1:1" ht="20.100000000000001" customHeight="1" x14ac:dyDescent="0.3">
      <c r="A36" s="133" t="s">
        <v>387</v>
      </c>
    </row>
    <row r="37" spans="1:1" ht="20.100000000000001" customHeight="1" x14ac:dyDescent="0.3"/>
    <row r="38" spans="1:1" ht="20.100000000000001" customHeight="1" x14ac:dyDescent="0.3"/>
    <row r="39" spans="1:1" ht="20.100000000000001" customHeight="1"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7BF9-C60B-4326-B0CC-A9C0E378393C}">
  <sheetPr>
    <tabColor rgb="FF00B050"/>
  </sheetPr>
  <dimension ref="A1:AB232"/>
  <sheetViews>
    <sheetView topLeftCell="A35" zoomScale="96" zoomScaleNormal="96" workbookViewId="0">
      <pane xSplit="3" ySplit="1" topLeftCell="D36" activePane="bottomRight" state="frozen"/>
      <selection activeCell="A35" sqref="A35"/>
      <selection pane="topRight" activeCell="D35" sqref="D35"/>
      <selection pane="bottomLeft" activeCell="A36" sqref="A36"/>
      <selection pane="bottomRight" activeCell="D36" sqref="D1:D1048576"/>
    </sheetView>
  </sheetViews>
  <sheetFormatPr defaultRowHeight="21" x14ac:dyDescent="0.35"/>
  <cols>
    <col min="2" max="2" width="1" customWidth="1"/>
    <col min="3" max="3" width="45.140625" customWidth="1"/>
    <col min="4" max="4" width="9.7109375" style="9" customWidth="1"/>
    <col min="5" max="5" width="12.5703125" style="9" customWidth="1"/>
    <col min="6" max="8" width="17.140625" style="9" customWidth="1"/>
    <col min="9" max="9" width="15.5703125" customWidth="1"/>
    <col min="11" max="11" width="14.85546875" customWidth="1"/>
    <col min="13" max="13" width="10.7109375" customWidth="1"/>
    <col min="14" max="14" width="12.5703125" customWidth="1"/>
    <col min="15" max="15" width="18.28515625" customWidth="1"/>
    <col min="16" max="16" width="12" customWidth="1"/>
    <col min="17" max="17" width="13.140625" customWidth="1"/>
    <col min="18" max="18" width="14.140625" style="45" customWidth="1"/>
    <col min="19" max="19" width="34" customWidth="1"/>
    <col min="20" max="21" width="14.140625" customWidth="1"/>
    <col min="22" max="22" width="21.5703125" style="375" customWidth="1"/>
    <col min="23" max="23" width="18.28515625" customWidth="1"/>
    <col min="24" max="24" width="30.7109375" customWidth="1"/>
    <col min="25" max="25" width="223.42578125" customWidth="1"/>
    <col min="26" max="26" width="3.140625" customWidth="1"/>
  </cols>
  <sheetData>
    <row r="1" spans="1:28" ht="0.75" customHeight="1" x14ac:dyDescent="0.35">
      <c r="A1" s="6"/>
      <c r="C1" s="6"/>
      <c r="D1" s="8"/>
      <c r="E1" s="8"/>
      <c r="F1" s="8"/>
      <c r="G1" s="8"/>
      <c r="H1" s="8"/>
      <c r="I1" s="6"/>
      <c r="J1" s="6"/>
      <c r="K1" s="6"/>
      <c r="L1" s="6"/>
      <c r="M1" s="6"/>
      <c r="N1" s="6"/>
      <c r="O1" s="6"/>
      <c r="P1" s="6"/>
      <c r="Q1" s="6"/>
      <c r="R1" s="43"/>
      <c r="S1" s="6"/>
      <c r="T1" s="6"/>
      <c r="U1" s="6"/>
      <c r="V1" s="369"/>
      <c r="W1" s="6"/>
      <c r="X1" s="6"/>
      <c r="Y1" s="6"/>
      <c r="Z1" s="6"/>
    </row>
    <row r="2" spans="1:28" ht="0.75" customHeight="1" x14ac:dyDescent="0.35">
      <c r="A2" s="6"/>
      <c r="C2" s="6"/>
      <c r="D2" s="8"/>
      <c r="E2" s="8"/>
      <c r="F2" s="8"/>
      <c r="G2" s="8"/>
      <c r="H2" s="8"/>
      <c r="I2" s="6"/>
      <c r="J2" s="6"/>
      <c r="K2" s="6"/>
      <c r="L2" s="6"/>
      <c r="M2" s="6"/>
      <c r="N2" s="6"/>
      <c r="O2" s="6"/>
      <c r="P2" s="6"/>
      <c r="Q2" s="6"/>
      <c r="R2" s="43"/>
      <c r="S2" s="6"/>
      <c r="T2" s="6"/>
      <c r="U2" s="6"/>
      <c r="V2" s="369"/>
      <c r="W2" s="6"/>
      <c r="X2" s="6"/>
      <c r="Y2" s="6"/>
      <c r="Z2" s="6"/>
    </row>
    <row r="3" spans="1:28" ht="33" customHeight="1" x14ac:dyDescent="0.45">
      <c r="A3" s="422" t="s">
        <v>15</v>
      </c>
      <c r="B3" s="422"/>
      <c r="C3" s="422"/>
      <c r="D3" s="422"/>
      <c r="E3" s="422"/>
      <c r="F3" s="422"/>
      <c r="G3" s="227"/>
      <c r="H3" s="227"/>
      <c r="I3" s="11"/>
      <c r="J3" s="11"/>
      <c r="K3" s="11"/>
      <c r="L3" s="11"/>
      <c r="M3" s="11"/>
      <c r="N3" s="11"/>
      <c r="O3" s="11"/>
      <c r="P3" s="11"/>
      <c r="Q3" s="11"/>
      <c r="R3" s="44"/>
      <c r="S3" s="11"/>
      <c r="T3" s="11"/>
      <c r="U3" s="11"/>
      <c r="V3" s="370"/>
      <c r="W3" s="11"/>
      <c r="X3" s="11"/>
      <c r="Y3" s="6"/>
      <c r="Z3" s="6"/>
      <c r="AA3" s="423"/>
      <c r="AB3" s="423"/>
    </row>
    <row r="4" spans="1:28" ht="14.45" customHeight="1" x14ac:dyDescent="0.25">
      <c r="A4" s="6"/>
      <c r="B4" s="6"/>
      <c r="C4" s="11"/>
      <c r="D4" s="11"/>
      <c r="E4" s="11"/>
      <c r="F4" s="11"/>
      <c r="G4" s="11"/>
      <c r="H4" s="11"/>
      <c r="I4" s="11"/>
      <c r="J4" s="11"/>
      <c r="K4" s="11"/>
      <c r="L4" s="11"/>
      <c r="M4" s="11"/>
      <c r="N4" s="11"/>
      <c r="O4" s="11"/>
      <c r="P4" s="11"/>
      <c r="Q4" s="11"/>
      <c r="R4" s="44"/>
      <c r="S4" s="11"/>
      <c r="T4" s="11"/>
      <c r="U4" s="11"/>
      <c r="V4" s="370"/>
      <c r="W4" s="11"/>
      <c r="X4" s="11"/>
      <c r="Y4" s="6"/>
      <c r="Z4" s="6"/>
      <c r="AA4" s="423"/>
      <c r="AB4" s="423"/>
    </row>
    <row r="5" spans="1:28" ht="15" customHeight="1" thickBot="1" x14ac:dyDescent="0.3">
      <c r="A5" s="6"/>
      <c r="B5" s="6"/>
      <c r="C5" s="11"/>
      <c r="D5" s="11"/>
      <c r="E5" s="11"/>
      <c r="F5" s="11"/>
      <c r="G5" s="11"/>
      <c r="H5" s="11"/>
      <c r="I5" s="11"/>
      <c r="J5" s="11"/>
      <c r="K5" s="11"/>
      <c r="L5" s="11"/>
      <c r="M5" s="11"/>
      <c r="N5" s="11"/>
      <c r="O5" s="11"/>
      <c r="P5" s="11"/>
      <c r="Q5" s="11"/>
      <c r="R5" s="44"/>
      <c r="S5" s="11"/>
      <c r="T5" s="11"/>
      <c r="U5" s="11"/>
      <c r="V5" s="370"/>
      <c r="W5" s="11"/>
      <c r="X5" s="11"/>
      <c r="Y5" s="6"/>
      <c r="Z5" s="6"/>
      <c r="AA5" s="424"/>
      <c r="AB5" s="424"/>
    </row>
    <row r="6" spans="1:28" ht="15" customHeight="1" x14ac:dyDescent="0.25">
      <c r="A6" s="6"/>
      <c r="B6" s="6"/>
      <c r="C6" s="6"/>
      <c r="D6" s="6"/>
      <c r="E6" s="6"/>
      <c r="F6" s="11"/>
      <c r="G6" s="11"/>
      <c r="H6" s="11"/>
      <c r="I6" s="11"/>
      <c r="J6" s="11"/>
      <c r="K6" s="11"/>
      <c r="L6" s="11"/>
      <c r="M6" s="11"/>
      <c r="N6" s="11"/>
      <c r="O6" s="11"/>
      <c r="P6" s="11"/>
      <c r="Q6" s="11"/>
      <c r="R6" s="44"/>
      <c r="S6" s="11"/>
      <c r="T6" s="11"/>
      <c r="U6" s="11"/>
      <c r="V6" s="370"/>
      <c r="W6" s="11"/>
      <c r="X6" s="11"/>
      <c r="Y6" s="6"/>
      <c r="Z6" s="6"/>
      <c r="AA6" s="12"/>
      <c r="AB6" s="12"/>
    </row>
    <row r="7" spans="1:28" ht="15" customHeight="1" x14ac:dyDescent="0.25">
      <c r="A7" s="6"/>
      <c r="B7" s="6"/>
      <c r="C7" s="6"/>
      <c r="D7" s="6"/>
      <c r="E7" s="6"/>
      <c r="F7" s="11"/>
      <c r="G7" s="11"/>
      <c r="H7" s="11"/>
      <c r="I7" s="11"/>
      <c r="J7" s="11"/>
      <c r="K7" s="11"/>
      <c r="L7" s="11"/>
      <c r="M7" s="11"/>
      <c r="N7" s="11"/>
      <c r="O7" s="11"/>
      <c r="P7" s="11"/>
      <c r="Q7" s="11"/>
      <c r="R7" s="44"/>
      <c r="S7" s="11"/>
      <c r="T7" s="11"/>
      <c r="U7" s="11"/>
      <c r="V7" s="370"/>
      <c r="W7" s="11"/>
      <c r="X7" s="11"/>
      <c r="Y7" s="6"/>
      <c r="Z7" s="6"/>
      <c r="AA7" s="12"/>
      <c r="AB7" s="12"/>
    </row>
    <row r="8" spans="1:28" ht="15" customHeight="1" x14ac:dyDescent="0.25">
      <c r="A8" s="6"/>
      <c r="B8" s="6"/>
      <c r="C8" s="6"/>
      <c r="D8" s="6"/>
      <c r="E8" s="6"/>
      <c r="F8" s="11"/>
      <c r="G8" s="11"/>
      <c r="H8" s="11"/>
      <c r="I8" s="11"/>
      <c r="J8" s="11"/>
      <c r="K8" s="11"/>
      <c r="L8" s="11"/>
      <c r="M8" s="11"/>
      <c r="N8" s="11"/>
      <c r="O8" s="11"/>
      <c r="P8" s="11"/>
      <c r="Q8" s="11"/>
      <c r="R8" s="44"/>
      <c r="S8" s="11"/>
      <c r="T8" s="11"/>
      <c r="U8" s="11"/>
      <c r="V8" s="370"/>
      <c r="W8" s="11"/>
      <c r="X8" s="11"/>
      <c r="Y8" s="6"/>
      <c r="Z8" s="6"/>
      <c r="AA8" s="12"/>
      <c r="AB8" s="12"/>
    </row>
    <row r="9" spans="1:28" ht="15" customHeight="1" x14ac:dyDescent="0.25">
      <c r="A9" s="6"/>
      <c r="B9" s="6"/>
      <c r="C9" s="6"/>
      <c r="D9" s="6"/>
      <c r="E9" s="6"/>
      <c r="F9" s="11"/>
      <c r="G9" s="11"/>
      <c r="H9" s="11"/>
      <c r="I9" s="11"/>
      <c r="J9" s="11"/>
      <c r="K9" s="11"/>
      <c r="L9" s="11"/>
      <c r="M9" s="11"/>
      <c r="N9" s="11"/>
      <c r="O9" s="11"/>
      <c r="P9" s="11"/>
      <c r="Q9" s="11"/>
      <c r="R9" s="44"/>
      <c r="S9" s="11"/>
      <c r="T9" s="11"/>
      <c r="U9" s="11"/>
      <c r="V9" s="370"/>
      <c r="W9" s="11"/>
      <c r="X9" s="11"/>
      <c r="Y9" s="6"/>
      <c r="Z9" s="6"/>
      <c r="AA9" s="12"/>
      <c r="AB9" s="12"/>
    </row>
    <row r="10" spans="1:28" ht="15" customHeight="1" x14ac:dyDescent="0.25">
      <c r="A10" s="6"/>
      <c r="B10" s="6"/>
      <c r="C10" s="6"/>
      <c r="D10" s="6"/>
      <c r="E10" s="6"/>
      <c r="F10" s="11"/>
      <c r="G10" s="11"/>
      <c r="H10" s="11"/>
      <c r="I10" s="11"/>
      <c r="J10" s="11"/>
      <c r="K10" s="11"/>
      <c r="L10" s="11"/>
      <c r="M10" s="11"/>
      <c r="N10" s="11"/>
      <c r="O10" s="11"/>
      <c r="P10" s="11"/>
      <c r="Q10" s="11"/>
      <c r="R10" s="44"/>
      <c r="S10" s="11"/>
      <c r="T10" s="11"/>
      <c r="U10" s="11"/>
      <c r="V10" s="370"/>
      <c r="W10" s="11"/>
      <c r="X10" s="11"/>
      <c r="Y10" s="6"/>
      <c r="Z10" s="6"/>
      <c r="AA10" s="12"/>
      <c r="AB10" s="12"/>
    </row>
    <row r="11" spans="1:28" ht="15" customHeight="1" x14ac:dyDescent="0.25">
      <c r="A11" s="6"/>
      <c r="B11" s="6"/>
      <c r="C11" s="6"/>
      <c r="D11" s="6"/>
      <c r="E11" s="6"/>
      <c r="F11" s="11"/>
      <c r="G11" s="11"/>
      <c r="H11" s="11"/>
      <c r="I11" s="11"/>
      <c r="J11" s="11"/>
      <c r="K11" s="11"/>
      <c r="L11" s="11"/>
      <c r="M11" s="11"/>
      <c r="N11" s="11"/>
      <c r="O11" s="11"/>
      <c r="P11" s="11"/>
      <c r="Q11" s="11"/>
      <c r="R11" s="44"/>
      <c r="S11" s="11"/>
      <c r="T11" s="11"/>
      <c r="U11" s="11"/>
      <c r="V11" s="370"/>
      <c r="W11" s="11"/>
      <c r="X11" s="11"/>
      <c r="Y11" s="6"/>
      <c r="Z11" s="6"/>
      <c r="AA11" s="12"/>
      <c r="AB11" s="12"/>
    </row>
    <row r="12" spans="1:28" ht="15" customHeight="1" x14ac:dyDescent="0.25">
      <c r="A12" s="6"/>
      <c r="B12" s="6"/>
      <c r="C12" s="6"/>
      <c r="D12" s="6"/>
      <c r="E12" s="6"/>
      <c r="F12" s="11"/>
      <c r="G12" s="11"/>
      <c r="H12" s="11"/>
      <c r="I12" s="11"/>
      <c r="J12" s="11"/>
      <c r="K12" s="11"/>
      <c r="L12" s="11"/>
      <c r="M12" s="11"/>
      <c r="N12" s="11"/>
      <c r="O12" s="11"/>
      <c r="P12" s="11"/>
      <c r="Q12" s="11"/>
      <c r="R12" s="44"/>
      <c r="S12" s="11"/>
      <c r="T12" s="11"/>
      <c r="U12" s="11"/>
      <c r="V12" s="370"/>
      <c r="W12" s="11"/>
      <c r="X12" s="11"/>
      <c r="Y12" s="6"/>
      <c r="Z12" s="6"/>
      <c r="AA12" s="12"/>
      <c r="AB12" s="12"/>
    </row>
    <row r="13" spans="1:28" ht="15" customHeight="1" x14ac:dyDescent="0.25">
      <c r="A13" s="6"/>
      <c r="B13" s="6"/>
      <c r="C13" s="6"/>
      <c r="D13" s="6"/>
      <c r="E13" s="6"/>
      <c r="F13" s="11"/>
      <c r="G13" s="11"/>
      <c r="H13" s="11"/>
      <c r="I13" s="11"/>
      <c r="J13" s="11"/>
      <c r="K13" s="11"/>
      <c r="L13" s="11"/>
      <c r="M13" s="11"/>
      <c r="N13" s="11"/>
      <c r="O13" s="11"/>
      <c r="P13" s="11"/>
      <c r="Q13" s="11"/>
      <c r="R13" s="44"/>
      <c r="S13" s="11"/>
      <c r="T13" s="11"/>
      <c r="U13" s="11"/>
      <c r="V13" s="370"/>
      <c r="W13" s="11"/>
      <c r="X13" s="11"/>
      <c r="Y13" s="6"/>
      <c r="Z13" s="6"/>
      <c r="AA13" s="12"/>
      <c r="AB13" s="12"/>
    </row>
    <row r="14" spans="1:28" ht="15" customHeight="1" x14ac:dyDescent="0.25">
      <c r="A14" s="6"/>
      <c r="B14" s="6"/>
      <c r="C14" s="6"/>
      <c r="D14" s="6"/>
      <c r="E14" s="6"/>
      <c r="F14" s="11"/>
      <c r="G14" s="11"/>
      <c r="H14" s="11"/>
      <c r="I14" s="11"/>
      <c r="J14" s="11"/>
      <c r="K14" s="11"/>
      <c r="L14" s="11"/>
      <c r="M14" s="11"/>
      <c r="N14" s="11"/>
      <c r="O14" s="11"/>
      <c r="P14" s="11"/>
      <c r="Q14" s="11"/>
      <c r="R14" s="44"/>
      <c r="S14" s="11"/>
      <c r="T14" s="11"/>
      <c r="U14" s="11"/>
      <c r="V14" s="370"/>
      <c r="W14" s="11"/>
      <c r="X14" s="11"/>
      <c r="Y14" s="6"/>
      <c r="Z14" s="6"/>
      <c r="AA14" s="12"/>
      <c r="AB14" s="12"/>
    </row>
    <row r="15" spans="1:28" ht="15" customHeight="1" x14ac:dyDescent="0.25">
      <c r="A15" s="6"/>
      <c r="B15" s="6"/>
      <c r="C15" s="6"/>
      <c r="D15" s="6"/>
      <c r="E15" s="6"/>
      <c r="F15" s="11"/>
      <c r="G15" s="11"/>
      <c r="H15" s="11"/>
      <c r="I15" s="11"/>
      <c r="J15" s="11"/>
      <c r="K15" s="11"/>
      <c r="L15" s="11"/>
      <c r="M15" s="11"/>
      <c r="N15" s="11"/>
      <c r="O15" s="11"/>
      <c r="P15" s="11"/>
      <c r="Q15" s="11"/>
      <c r="R15" s="44"/>
      <c r="S15" s="11"/>
      <c r="T15" s="11"/>
      <c r="U15" s="11"/>
      <c r="V15" s="370"/>
      <c r="W15" s="11"/>
      <c r="X15" s="11"/>
      <c r="Y15" s="6"/>
      <c r="Z15" s="6"/>
      <c r="AA15" s="12"/>
      <c r="AB15" s="12"/>
    </row>
    <row r="16" spans="1:28" ht="15" customHeight="1" x14ac:dyDescent="0.25">
      <c r="A16" s="6"/>
      <c r="B16" s="6"/>
      <c r="C16" s="6"/>
      <c r="D16" s="6"/>
      <c r="E16" s="6"/>
      <c r="F16" s="11"/>
      <c r="G16" s="11"/>
      <c r="H16" s="11"/>
      <c r="I16" s="11"/>
      <c r="J16" s="11"/>
      <c r="K16" s="11"/>
      <c r="L16" s="11"/>
      <c r="M16" s="11"/>
      <c r="N16" s="11"/>
      <c r="O16" s="11"/>
      <c r="P16" s="11"/>
      <c r="Q16" s="11"/>
      <c r="R16" s="44"/>
      <c r="S16" s="11"/>
      <c r="T16" s="11"/>
      <c r="U16" s="11"/>
      <c r="V16" s="370"/>
      <c r="W16" s="11"/>
      <c r="X16" s="11"/>
      <c r="Y16" s="6"/>
      <c r="Z16" s="6"/>
      <c r="AA16" s="12"/>
      <c r="AB16" s="12"/>
    </row>
    <row r="17" spans="1:28" ht="15" customHeight="1" x14ac:dyDescent="0.25">
      <c r="A17" s="6"/>
      <c r="B17" s="6"/>
      <c r="C17" s="6"/>
      <c r="D17" s="6"/>
      <c r="E17" s="6"/>
      <c r="F17" s="11"/>
      <c r="G17" s="11"/>
      <c r="H17" s="11"/>
      <c r="I17" s="11"/>
      <c r="J17" s="11"/>
      <c r="K17" s="11"/>
      <c r="L17" s="11"/>
      <c r="M17" s="11"/>
      <c r="N17" s="11"/>
      <c r="O17" s="11"/>
      <c r="P17" s="11"/>
      <c r="Q17" s="11"/>
      <c r="R17" s="44"/>
      <c r="S17" s="11"/>
      <c r="T17" s="11"/>
      <c r="U17" s="11"/>
      <c r="V17" s="370"/>
      <c r="W17" s="11"/>
      <c r="X17" s="11"/>
      <c r="Y17" s="6"/>
      <c r="Z17" s="6"/>
      <c r="AA17" s="12"/>
      <c r="AB17" s="12"/>
    </row>
    <row r="18" spans="1:28" ht="71.25" customHeight="1" x14ac:dyDescent="0.25">
      <c r="A18" s="425" t="s">
        <v>251</v>
      </c>
      <c r="B18" s="426"/>
      <c r="C18" s="426"/>
      <c r="D18" s="426"/>
      <c r="E18" s="426"/>
      <c r="F18" s="11"/>
      <c r="G18" s="11"/>
      <c r="H18" s="11"/>
      <c r="I18" s="11"/>
      <c r="J18" s="11"/>
      <c r="K18" s="11"/>
      <c r="L18" s="11"/>
      <c r="M18" s="11"/>
      <c r="N18" s="11"/>
      <c r="O18" s="11"/>
      <c r="P18" s="11"/>
      <c r="Q18" s="11"/>
      <c r="R18" s="44"/>
      <c r="S18" s="11"/>
      <c r="T18" s="11"/>
      <c r="U18" s="11"/>
      <c r="V18" s="370"/>
      <c r="W18" s="11"/>
      <c r="X18" s="11"/>
      <c r="Y18" s="6"/>
      <c r="Z18" s="6"/>
      <c r="AA18" s="12"/>
      <c r="AB18" s="12"/>
    </row>
    <row r="19" spans="1:28" ht="15" customHeight="1" x14ac:dyDescent="0.25">
      <c r="A19" s="6"/>
      <c r="B19" s="6"/>
      <c r="C19" s="11"/>
      <c r="D19" s="11"/>
      <c r="E19" s="11"/>
      <c r="F19" s="11"/>
      <c r="G19" s="11"/>
      <c r="H19" s="11"/>
      <c r="I19" s="11"/>
      <c r="J19" s="11"/>
      <c r="K19" s="11"/>
      <c r="L19" s="11"/>
      <c r="M19" s="11"/>
      <c r="N19" s="11"/>
      <c r="O19" s="11"/>
      <c r="P19" s="11"/>
      <c r="Q19" s="11"/>
      <c r="R19" s="44"/>
      <c r="S19" s="11"/>
      <c r="T19" s="11"/>
      <c r="U19" s="11"/>
      <c r="V19" s="370"/>
      <c r="W19" s="11"/>
      <c r="X19" s="11"/>
      <c r="Y19" s="6"/>
      <c r="Z19" s="6"/>
      <c r="AA19" s="12"/>
      <c r="AB19" s="12"/>
    </row>
    <row r="20" spans="1:28" ht="15" customHeight="1" x14ac:dyDescent="0.25">
      <c r="A20" s="6"/>
      <c r="B20" s="6"/>
      <c r="C20" s="11"/>
      <c r="D20" s="11"/>
      <c r="E20" s="11"/>
      <c r="F20" s="11"/>
      <c r="G20" s="11"/>
      <c r="H20" s="11"/>
      <c r="I20" s="11"/>
      <c r="J20" s="11"/>
      <c r="K20" s="11"/>
      <c r="L20" s="11"/>
      <c r="M20" s="11"/>
      <c r="N20" s="11"/>
      <c r="O20" s="11"/>
      <c r="P20" s="11"/>
      <c r="Q20" s="11"/>
      <c r="R20" s="44"/>
      <c r="S20" s="11"/>
      <c r="T20" s="11"/>
      <c r="U20" s="11"/>
      <c r="V20" s="370"/>
      <c r="W20" s="11"/>
      <c r="X20" s="11"/>
      <c r="Y20" s="6"/>
      <c r="Z20" s="6"/>
      <c r="AA20" s="12"/>
      <c r="AB20" s="12"/>
    </row>
    <row r="21" spans="1:28" ht="15" customHeight="1" x14ac:dyDescent="0.3">
      <c r="A21" s="427" t="s">
        <v>252</v>
      </c>
      <c r="B21" s="428"/>
      <c r="C21" s="428"/>
      <c r="D21" s="428"/>
      <c r="E21" s="428"/>
      <c r="F21" s="11"/>
      <c r="G21" s="11"/>
      <c r="H21" s="11"/>
      <c r="I21" s="11"/>
      <c r="J21" s="11"/>
      <c r="K21" s="11"/>
      <c r="L21" s="11"/>
      <c r="M21" s="11"/>
      <c r="N21" s="11"/>
      <c r="O21" s="11"/>
      <c r="P21" s="11"/>
      <c r="Q21" s="11"/>
      <c r="R21" s="44"/>
      <c r="S21" s="11"/>
      <c r="T21" s="11"/>
      <c r="U21" s="11"/>
      <c r="V21" s="370"/>
      <c r="W21" s="11"/>
      <c r="X21" s="11"/>
      <c r="Y21" s="6"/>
      <c r="Z21" s="6"/>
      <c r="AA21" s="12"/>
      <c r="AB21" s="12"/>
    </row>
    <row r="22" spans="1:28" ht="15" customHeight="1" x14ac:dyDescent="0.3">
      <c r="A22" s="78" t="s">
        <v>253</v>
      </c>
      <c r="B22" s="79"/>
      <c r="C22" s="80"/>
      <c r="D22" s="80"/>
      <c r="E22" s="80"/>
      <c r="F22" s="11"/>
      <c r="G22" s="11"/>
      <c r="H22" s="11"/>
      <c r="I22" s="11"/>
      <c r="J22" s="11"/>
      <c r="K22" s="11"/>
      <c r="L22" s="11"/>
      <c r="M22" s="11"/>
      <c r="N22" s="11"/>
      <c r="O22" s="11"/>
      <c r="P22" s="11"/>
      <c r="Q22" s="11"/>
      <c r="R22" s="44"/>
      <c r="S22" s="11"/>
      <c r="T22" s="11"/>
      <c r="U22" s="11"/>
      <c r="V22" s="370"/>
      <c r="W22" s="11"/>
      <c r="X22" s="11"/>
      <c r="Y22" s="6"/>
      <c r="Z22" s="6"/>
      <c r="AA22" s="12"/>
      <c r="AB22" s="12"/>
    </row>
    <row r="23" spans="1:28" ht="15" customHeight="1" x14ac:dyDescent="0.3">
      <c r="A23" s="79"/>
      <c r="B23" s="79"/>
      <c r="C23" s="80"/>
      <c r="D23" s="80"/>
      <c r="E23" s="80"/>
      <c r="F23" s="11"/>
      <c r="G23" s="11"/>
      <c r="H23" s="11"/>
      <c r="I23" s="11"/>
      <c r="J23" s="11"/>
      <c r="K23" s="11"/>
      <c r="L23" s="11"/>
      <c r="M23" s="11"/>
      <c r="N23" s="11"/>
      <c r="O23" s="11"/>
      <c r="P23" s="11"/>
      <c r="Q23" s="11"/>
      <c r="R23" s="44"/>
      <c r="S23" s="11"/>
      <c r="T23" s="11"/>
      <c r="U23" s="11"/>
      <c r="V23" s="370"/>
      <c r="W23" s="11"/>
      <c r="X23" s="11"/>
      <c r="Y23" s="6"/>
      <c r="Z23" s="6"/>
      <c r="AA23" s="12"/>
      <c r="AB23" s="12"/>
    </row>
    <row r="24" spans="1:28" ht="24.75" customHeight="1" x14ac:dyDescent="0.4">
      <c r="A24" s="429" t="s">
        <v>254</v>
      </c>
      <c r="B24" s="429"/>
      <c r="C24" s="429"/>
      <c r="D24" s="80"/>
      <c r="E24" s="80"/>
      <c r="F24" s="11"/>
      <c r="G24" s="11"/>
      <c r="H24" s="11"/>
      <c r="I24" s="11"/>
      <c r="J24" s="11"/>
      <c r="K24" s="11"/>
      <c r="L24" s="11"/>
      <c r="M24" s="11"/>
      <c r="N24" s="11"/>
      <c r="O24" s="11"/>
      <c r="P24" s="11"/>
      <c r="Q24" s="11"/>
      <c r="R24" s="44"/>
      <c r="S24" s="11"/>
      <c r="T24" s="11"/>
      <c r="U24" s="11"/>
      <c r="V24" s="370"/>
      <c r="W24" s="11"/>
      <c r="X24" s="11"/>
      <c r="Y24" s="6"/>
      <c r="Z24" s="6"/>
      <c r="AA24" s="12"/>
      <c r="AB24" s="12"/>
    </row>
    <row r="25" spans="1:28" ht="29.25" customHeight="1" x14ac:dyDescent="0.3">
      <c r="A25" s="430" t="s">
        <v>328</v>
      </c>
      <c r="B25" s="431"/>
      <c r="C25" s="431"/>
      <c r="D25" s="431"/>
      <c r="E25" s="431"/>
      <c r="F25" s="11"/>
      <c r="G25" s="11"/>
      <c r="H25" s="11"/>
      <c r="I25" s="11"/>
      <c r="J25" s="11"/>
      <c r="K25" s="11"/>
      <c r="L25" s="11"/>
      <c r="M25" s="11"/>
      <c r="N25" s="11"/>
      <c r="O25" s="11"/>
      <c r="P25" s="11"/>
      <c r="Q25" s="11"/>
      <c r="R25" s="44"/>
      <c r="S25" s="11"/>
      <c r="T25" s="11"/>
      <c r="U25" s="11"/>
      <c r="V25" s="370"/>
      <c r="W25" s="11"/>
      <c r="X25" s="11"/>
      <c r="Y25" s="6"/>
      <c r="Z25" s="6"/>
      <c r="AA25" s="12"/>
      <c r="AB25" s="12"/>
    </row>
    <row r="26" spans="1:28" ht="26.25" customHeight="1" x14ac:dyDescent="0.35">
      <c r="A26" s="421" t="s">
        <v>256</v>
      </c>
      <c r="B26" s="421"/>
      <c r="C26" s="421"/>
      <c r="D26" s="421"/>
      <c r="E26" s="421"/>
      <c r="F26" s="11"/>
      <c r="G26" s="11"/>
      <c r="H26" s="11"/>
      <c r="I26" s="11"/>
      <c r="J26" s="11"/>
      <c r="K26" s="11"/>
      <c r="L26" s="11"/>
      <c r="M26" s="11"/>
      <c r="N26" s="11"/>
      <c r="O26" s="11"/>
      <c r="P26" s="11"/>
      <c r="Q26" s="11"/>
      <c r="R26" s="44"/>
      <c r="S26" s="11"/>
      <c r="T26" s="11"/>
      <c r="U26" s="11"/>
      <c r="V26" s="370"/>
      <c r="W26" s="11"/>
      <c r="X26" s="11"/>
      <c r="Y26" s="6"/>
      <c r="Z26" s="6"/>
      <c r="AA26" s="12"/>
      <c r="AB26" s="12"/>
    </row>
    <row r="27" spans="1:28" ht="46.5" customHeight="1" x14ac:dyDescent="0.25">
      <c r="A27" s="420" t="s">
        <v>257</v>
      </c>
      <c r="B27" s="420"/>
      <c r="C27" s="420"/>
      <c r="D27" s="420"/>
      <c r="E27" s="420"/>
      <c r="F27" s="11"/>
      <c r="G27" s="11"/>
      <c r="H27" s="11"/>
      <c r="I27" s="11"/>
      <c r="J27" s="11"/>
      <c r="K27" s="11"/>
      <c r="L27" s="11"/>
      <c r="M27" s="11"/>
      <c r="N27" s="11"/>
      <c r="O27" s="11"/>
      <c r="P27" s="11"/>
      <c r="Q27" s="11"/>
      <c r="R27" s="44"/>
      <c r="S27" s="11"/>
      <c r="T27" s="11"/>
      <c r="U27" s="11"/>
      <c r="V27" s="370"/>
      <c r="W27" s="11"/>
      <c r="X27" s="11"/>
      <c r="Y27" s="6"/>
      <c r="Z27" s="6"/>
      <c r="AA27" s="12"/>
      <c r="AB27" s="12"/>
    </row>
    <row r="28" spans="1:28" ht="42.75" customHeight="1" x14ac:dyDescent="0.25">
      <c r="A28" s="420" t="s">
        <v>258</v>
      </c>
      <c r="B28" s="420"/>
      <c r="C28" s="420"/>
      <c r="D28" s="420"/>
      <c r="E28" s="420"/>
      <c r="F28" s="11"/>
      <c r="G28" s="11"/>
      <c r="H28" s="11"/>
      <c r="I28" s="11"/>
      <c r="J28" s="11"/>
      <c r="K28" s="11"/>
      <c r="L28" s="11"/>
      <c r="M28" s="11"/>
      <c r="N28" s="11"/>
      <c r="O28" s="11"/>
      <c r="P28" s="11"/>
      <c r="Q28" s="11"/>
      <c r="R28" s="44"/>
      <c r="S28" s="11"/>
      <c r="T28" s="11"/>
      <c r="U28" s="11"/>
      <c r="V28" s="370"/>
      <c r="W28" s="11"/>
      <c r="X28" s="11"/>
      <c r="Y28" s="6"/>
      <c r="Z28" s="6"/>
      <c r="AA28" s="12"/>
      <c r="AB28" s="12"/>
    </row>
    <row r="29" spans="1:28" ht="63" customHeight="1" x14ac:dyDescent="0.25">
      <c r="A29" s="420" t="s">
        <v>329</v>
      </c>
      <c r="B29" s="420"/>
      <c r="C29" s="420"/>
      <c r="D29" s="420"/>
      <c r="E29" s="420"/>
      <c r="F29" s="11"/>
      <c r="G29" s="11"/>
      <c r="H29" s="11"/>
      <c r="I29" s="11"/>
      <c r="J29" s="11"/>
      <c r="K29" s="11"/>
      <c r="L29" s="11"/>
      <c r="M29" s="11"/>
      <c r="N29" s="11"/>
      <c r="O29" s="11"/>
      <c r="P29" s="11"/>
      <c r="Q29" s="11"/>
      <c r="R29" s="44"/>
      <c r="S29" s="11"/>
      <c r="T29" s="11"/>
      <c r="U29" s="11"/>
      <c r="V29" s="370"/>
      <c r="W29" s="11"/>
      <c r="X29" s="11"/>
      <c r="Y29" s="6"/>
      <c r="Z29" s="6"/>
      <c r="AA29" s="12"/>
      <c r="AB29" s="12"/>
    </row>
    <row r="30" spans="1:28" ht="101.25" customHeight="1" x14ac:dyDescent="0.25">
      <c r="A30" s="420" t="s">
        <v>330</v>
      </c>
      <c r="B30" s="420"/>
      <c r="C30" s="420"/>
      <c r="D30" s="420"/>
      <c r="E30" s="420"/>
      <c r="F30" s="11"/>
      <c r="G30" s="11"/>
      <c r="H30" s="11"/>
      <c r="I30" s="11"/>
      <c r="J30" s="11"/>
      <c r="K30" s="11"/>
      <c r="L30" s="11"/>
      <c r="M30" s="11"/>
      <c r="N30" s="11"/>
      <c r="O30" s="11"/>
      <c r="P30" s="11"/>
      <c r="Q30" s="11"/>
      <c r="R30" s="44"/>
      <c r="S30" s="11"/>
      <c r="T30" s="11"/>
      <c r="U30" s="11"/>
      <c r="V30" s="370"/>
      <c r="W30" s="11"/>
      <c r="X30" s="11"/>
      <c r="Y30" s="6"/>
      <c r="Z30" s="6"/>
      <c r="AA30" s="12"/>
      <c r="AB30" s="12"/>
    </row>
    <row r="31" spans="1:28" ht="37.5" customHeight="1" x14ac:dyDescent="0.25">
      <c r="A31" s="420" t="s">
        <v>259</v>
      </c>
      <c r="B31" s="420"/>
      <c r="C31" s="420"/>
      <c r="D31" s="420"/>
      <c r="E31" s="420"/>
      <c r="F31" s="11"/>
      <c r="G31" s="11"/>
      <c r="H31" s="11"/>
      <c r="I31" s="11"/>
      <c r="J31" s="11"/>
      <c r="K31" s="11"/>
      <c r="L31" s="11"/>
      <c r="M31" s="11"/>
      <c r="N31" s="11"/>
      <c r="O31" s="11"/>
      <c r="P31" s="11"/>
      <c r="Q31" s="11"/>
      <c r="R31" s="44"/>
      <c r="S31" s="11"/>
      <c r="T31" s="11"/>
      <c r="U31" s="11"/>
      <c r="V31" s="370"/>
      <c r="W31" s="11"/>
      <c r="X31" s="11"/>
      <c r="Y31" s="6"/>
      <c r="Z31" s="6"/>
      <c r="AA31" s="12"/>
      <c r="AB31" s="12"/>
    </row>
    <row r="32" spans="1:28" ht="45" customHeight="1" x14ac:dyDescent="0.25">
      <c r="A32" s="420" t="s">
        <v>331</v>
      </c>
      <c r="B32" s="420"/>
      <c r="C32" s="420"/>
      <c r="D32" s="420"/>
      <c r="E32" s="420"/>
      <c r="F32" s="11"/>
      <c r="G32" s="11"/>
      <c r="H32" s="11"/>
      <c r="I32" s="11"/>
      <c r="J32" s="11"/>
      <c r="K32" s="11"/>
      <c r="L32" s="11"/>
      <c r="M32" s="11"/>
      <c r="N32" s="11"/>
      <c r="O32" s="11"/>
      <c r="P32" s="11"/>
      <c r="Q32" s="11"/>
      <c r="R32" s="44"/>
      <c r="S32" s="11"/>
      <c r="T32" s="11"/>
      <c r="U32" s="11"/>
      <c r="V32" s="370"/>
      <c r="W32" s="11"/>
      <c r="X32" s="11"/>
      <c r="Y32" s="6"/>
      <c r="Z32" s="6"/>
      <c r="AA32" s="12"/>
      <c r="AB32" s="12"/>
    </row>
    <row r="33" spans="1:28" ht="33.75" customHeight="1" x14ac:dyDescent="0.35">
      <c r="A33" s="421" t="s">
        <v>332</v>
      </c>
      <c r="B33" s="421"/>
      <c r="C33" s="421"/>
      <c r="D33" s="421"/>
      <c r="E33" s="421"/>
      <c r="F33" s="11"/>
      <c r="G33" s="11"/>
      <c r="H33" s="11"/>
      <c r="I33" s="11"/>
      <c r="J33" s="11"/>
      <c r="K33" s="11"/>
      <c r="L33" s="11"/>
      <c r="M33" s="11"/>
      <c r="N33" s="11"/>
      <c r="O33" s="11"/>
      <c r="P33" s="11"/>
      <c r="Q33" s="11"/>
      <c r="R33" s="44"/>
      <c r="S33" s="11"/>
      <c r="T33" s="11"/>
      <c r="U33" s="11"/>
      <c r="V33" s="370"/>
      <c r="W33" s="11"/>
      <c r="X33" s="11"/>
      <c r="Y33" s="6"/>
      <c r="Z33" s="6"/>
      <c r="AA33" s="12"/>
      <c r="AB33" s="12"/>
    </row>
    <row r="34" spans="1:28" ht="33.75" customHeight="1" x14ac:dyDescent="0.35">
      <c r="A34" s="421" t="s">
        <v>333</v>
      </c>
      <c r="B34" s="421"/>
      <c r="C34" s="421"/>
      <c r="D34" s="421"/>
      <c r="E34" s="421"/>
      <c r="F34" s="11"/>
      <c r="G34" s="11"/>
      <c r="H34" s="11"/>
      <c r="I34" s="11"/>
      <c r="J34" s="11"/>
      <c r="K34" s="11"/>
      <c r="L34" s="11"/>
      <c r="M34" s="11"/>
      <c r="N34" s="11"/>
      <c r="O34" s="11"/>
      <c r="P34" s="11"/>
      <c r="Q34" s="11"/>
      <c r="R34" s="44"/>
      <c r="S34" s="11"/>
      <c r="T34" s="11"/>
      <c r="U34" s="11"/>
      <c r="V34" s="370"/>
      <c r="W34" s="11"/>
      <c r="X34" s="11"/>
      <c r="Y34" s="6"/>
      <c r="Z34" s="6"/>
      <c r="AA34" s="12"/>
      <c r="AB34" s="12"/>
    </row>
    <row r="35" spans="1:28" ht="30" customHeight="1" x14ac:dyDescent="0.35">
      <c r="A35" s="421" t="s">
        <v>260</v>
      </c>
      <c r="B35" s="421"/>
      <c r="C35" s="421"/>
      <c r="D35" s="421"/>
      <c r="E35" s="421"/>
      <c r="F35" s="11"/>
      <c r="G35" s="11"/>
      <c r="H35" s="11"/>
      <c r="I35" s="11"/>
      <c r="J35" s="11"/>
      <c r="K35" s="11"/>
      <c r="L35" s="11"/>
      <c r="M35" s="11"/>
      <c r="N35" s="11"/>
      <c r="O35" s="11"/>
      <c r="P35" s="11"/>
      <c r="Q35" s="11"/>
      <c r="R35" s="44"/>
      <c r="S35" s="11"/>
      <c r="T35" s="11"/>
      <c r="U35" s="11"/>
      <c r="V35" s="370"/>
      <c r="W35" s="11"/>
      <c r="X35" s="11"/>
      <c r="Y35" s="6"/>
      <c r="Z35" s="6"/>
      <c r="AA35" s="12"/>
      <c r="AB35" s="12"/>
    </row>
    <row r="36" spans="1:28" ht="15" customHeight="1" thickBot="1" x14ac:dyDescent="0.3">
      <c r="A36" s="74"/>
      <c r="B36" s="74"/>
      <c r="C36" s="11"/>
      <c r="D36" s="11"/>
      <c r="E36" s="11"/>
      <c r="F36" s="11"/>
      <c r="G36" s="11"/>
      <c r="H36" s="11"/>
      <c r="I36" s="11"/>
      <c r="J36" s="11"/>
      <c r="K36" s="11"/>
      <c r="L36" s="11"/>
      <c r="M36" s="11"/>
      <c r="N36" s="11"/>
      <c r="O36" s="11"/>
      <c r="P36" s="11"/>
      <c r="Q36" s="11"/>
      <c r="R36" s="44"/>
      <c r="S36" s="11"/>
      <c r="T36" s="11"/>
      <c r="U36" s="17"/>
      <c r="V36" s="371"/>
      <c r="W36" s="17"/>
      <c r="X36" s="17"/>
      <c r="Y36" s="74"/>
      <c r="Z36" s="74"/>
      <c r="AA36" s="12"/>
      <c r="AB36" s="12"/>
    </row>
    <row r="37" spans="1:28" ht="150" customHeight="1" thickBot="1" x14ac:dyDescent="0.45">
      <c r="A37" s="62" t="s">
        <v>18</v>
      </c>
      <c r="B37" s="265"/>
      <c r="C37" s="290" t="s">
        <v>1</v>
      </c>
      <c r="D37" s="278" t="s">
        <v>17</v>
      </c>
      <c r="E37" s="279" t="s">
        <v>165</v>
      </c>
      <c r="F37" s="279" t="s">
        <v>162</v>
      </c>
      <c r="G37" s="280" t="s">
        <v>57</v>
      </c>
      <c r="H37" s="280" t="s">
        <v>58</v>
      </c>
      <c r="I37" s="281" t="s">
        <v>166</v>
      </c>
      <c r="J37" s="282" t="s">
        <v>9</v>
      </c>
      <c r="K37" s="283" t="s">
        <v>167</v>
      </c>
      <c r="L37" s="284" t="s">
        <v>10</v>
      </c>
      <c r="M37" s="285" t="s">
        <v>5</v>
      </c>
      <c r="N37" s="286" t="s">
        <v>11</v>
      </c>
      <c r="O37" s="287" t="s">
        <v>98</v>
      </c>
      <c r="P37" s="288" t="s">
        <v>12</v>
      </c>
      <c r="Q37" s="330" t="s">
        <v>19</v>
      </c>
      <c r="R37" s="344" t="s">
        <v>648</v>
      </c>
      <c r="S37" s="346" t="s">
        <v>649</v>
      </c>
      <c r="T37" s="345" t="s">
        <v>14</v>
      </c>
      <c r="U37" s="273" t="s">
        <v>388</v>
      </c>
      <c r="V37" s="377" t="s">
        <v>704</v>
      </c>
      <c r="W37" s="348" t="s">
        <v>652</v>
      </c>
      <c r="X37" s="378" t="s">
        <v>705</v>
      </c>
      <c r="Y37" s="66" t="s">
        <v>87</v>
      </c>
      <c r="Z37" s="13"/>
    </row>
    <row r="38" spans="1:28" ht="302.25" customHeight="1" x14ac:dyDescent="0.25">
      <c r="A38" s="39">
        <v>1</v>
      </c>
      <c r="B38" s="302"/>
      <c r="C38" s="235" t="s">
        <v>173</v>
      </c>
      <c r="D38" s="251">
        <v>5</v>
      </c>
      <c r="E38" s="258">
        <v>57</v>
      </c>
      <c r="F38" s="259">
        <v>7.1</v>
      </c>
      <c r="G38" s="255">
        <v>119</v>
      </c>
      <c r="H38" s="176">
        <v>5</v>
      </c>
      <c r="I38" s="177">
        <v>59</v>
      </c>
      <c r="J38" s="178">
        <v>9</v>
      </c>
      <c r="K38" s="160">
        <v>72</v>
      </c>
      <c r="L38" s="161">
        <v>6</v>
      </c>
      <c r="M38" s="180">
        <v>55</v>
      </c>
      <c r="N38" s="163">
        <v>6</v>
      </c>
      <c r="O38" s="164">
        <v>4.7300000000000004</v>
      </c>
      <c r="P38" s="165">
        <v>9</v>
      </c>
      <c r="Q38" s="331">
        <v>9.34</v>
      </c>
      <c r="R38" s="335">
        <v>4.7300000000000004</v>
      </c>
      <c r="S38" s="329">
        <v>5.59</v>
      </c>
      <c r="T38" s="192">
        <v>9</v>
      </c>
      <c r="U38" s="229" t="s">
        <v>700</v>
      </c>
      <c r="V38" s="372">
        <v>53.84</v>
      </c>
      <c r="W38" s="347">
        <v>242</v>
      </c>
      <c r="X38" s="47">
        <v>141.19</v>
      </c>
      <c r="Y38" s="167" t="s">
        <v>707</v>
      </c>
      <c r="Z38" s="14"/>
    </row>
    <row r="39" spans="1:28" ht="185.25" customHeight="1" x14ac:dyDescent="0.25">
      <c r="A39" s="39">
        <v>2</v>
      </c>
      <c r="B39" s="302"/>
      <c r="C39" s="235" t="s">
        <v>270</v>
      </c>
      <c r="D39" s="251">
        <v>5</v>
      </c>
      <c r="E39" s="258">
        <v>61</v>
      </c>
      <c r="F39" s="259">
        <v>8.1999999999999993</v>
      </c>
      <c r="G39" s="255">
        <v>120</v>
      </c>
      <c r="H39" s="176">
        <v>5</v>
      </c>
      <c r="I39" s="177">
        <v>51</v>
      </c>
      <c r="J39" s="178">
        <v>10</v>
      </c>
      <c r="K39" s="160">
        <v>52</v>
      </c>
      <c r="L39" s="161">
        <v>10</v>
      </c>
      <c r="M39" s="180">
        <v>49</v>
      </c>
      <c r="N39" s="163">
        <v>10</v>
      </c>
      <c r="O39" s="164">
        <v>5.52</v>
      </c>
      <c r="P39" s="165">
        <v>10</v>
      </c>
      <c r="Q39" s="331">
        <v>9.6</v>
      </c>
      <c r="R39" s="335">
        <v>5.52</v>
      </c>
      <c r="S39" s="329">
        <v>5.79</v>
      </c>
      <c r="T39" s="192">
        <v>9</v>
      </c>
      <c r="U39" s="229" t="s">
        <v>706</v>
      </c>
      <c r="V39" s="372">
        <v>69.599999999999994</v>
      </c>
      <c r="W39" s="347">
        <v>200</v>
      </c>
      <c r="X39" s="47">
        <v>139.19999999999999</v>
      </c>
      <c r="Y39" s="167" t="s">
        <v>708</v>
      </c>
      <c r="Z39" s="14"/>
    </row>
    <row r="40" spans="1:28" ht="187.5" customHeight="1" x14ac:dyDescent="0.25">
      <c r="A40" s="39">
        <v>3</v>
      </c>
      <c r="B40" s="3"/>
      <c r="C40" s="235" t="s">
        <v>8</v>
      </c>
      <c r="D40" s="251">
        <v>5</v>
      </c>
      <c r="E40" s="258">
        <v>55</v>
      </c>
      <c r="F40" s="259">
        <f>(60/I40)*7</f>
        <v>7.3684210526315788</v>
      </c>
      <c r="G40" s="255">
        <v>118</v>
      </c>
      <c r="H40" s="176">
        <v>5</v>
      </c>
      <c r="I40" s="177">
        <v>57</v>
      </c>
      <c r="J40" s="178">
        <v>9</v>
      </c>
      <c r="K40" s="160">
        <v>64</v>
      </c>
      <c r="L40" s="161">
        <v>8</v>
      </c>
      <c r="M40" s="180">
        <v>51</v>
      </c>
      <c r="N40" s="163">
        <v>9</v>
      </c>
      <c r="O40" s="164">
        <v>4.7699999999999996</v>
      </c>
      <c r="P40" s="165">
        <v>9</v>
      </c>
      <c r="Q40" s="331">
        <v>9.52</v>
      </c>
      <c r="R40" s="335">
        <f>O40</f>
        <v>4.7699999999999996</v>
      </c>
      <c r="S40" s="329">
        <v>5.55</v>
      </c>
      <c r="T40" s="181">
        <v>9</v>
      </c>
      <c r="U40" s="229" t="s">
        <v>392</v>
      </c>
      <c r="V40" s="372">
        <v>63.51992384060928</v>
      </c>
      <c r="W40" s="347">
        <v>192</v>
      </c>
      <c r="X40" s="47">
        <f>V40*(W40/100)</f>
        <v>121.95825377396982</v>
      </c>
      <c r="Y40" s="167" t="s">
        <v>653</v>
      </c>
      <c r="Z40" s="182"/>
    </row>
    <row r="41" spans="1:28" ht="187.5" customHeight="1" x14ac:dyDescent="0.25">
      <c r="A41" s="39">
        <v>4</v>
      </c>
      <c r="B41" s="3"/>
      <c r="C41" s="235" t="s">
        <v>432</v>
      </c>
      <c r="D41" s="251">
        <v>5</v>
      </c>
      <c r="E41" s="258">
        <v>49.5</v>
      </c>
      <c r="F41" s="259">
        <v>7.1</v>
      </c>
      <c r="G41" s="255">
        <v>115</v>
      </c>
      <c r="H41" s="176">
        <v>5</v>
      </c>
      <c r="I41" s="177">
        <v>59</v>
      </c>
      <c r="J41" s="178">
        <v>9</v>
      </c>
      <c r="K41" s="160">
        <v>72</v>
      </c>
      <c r="L41" s="161">
        <v>6</v>
      </c>
      <c r="M41" s="180">
        <v>50</v>
      </c>
      <c r="N41" s="163">
        <v>9</v>
      </c>
      <c r="O41" s="164">
        <v>3.81</v>
      </c>
      <c r="P41" s="165">
        <v>7</v>
      </c>
      <c r="Q41" s="331">
        <v>9.34</v>
      </c>
      <c r="R41" s="335">
        <v>3.81</v>
      </c>
      <c r="S41" s="329">
        <v>4.5</v>
      </c>
      <c r="T41" s="181">
        <v>5</v>
      </c>
      <c r="U41" s="229" t="s">
        <v>711</v>
      </c>
      <c r="V41" s="372">
        <v>55.34</v>
      </c>
      <c r="W41" s="347">
        <v>118</v>
      </c>
      <c r="X41" s="47">
        <v>65.3</v>
      </c>
      <c r="Y41" s="167" t="s">
        <v>712</v>
      </c>
      <c r="Z41" s="182"/>
    </row>
    <row r="42" spans="1:28" ht="225.75" customHeight="1" x14ac:dyDescent="0.25">
      <c r="A42" s="39">
        <v>16</v>
      </c>
      <c r="B42" s="3"/>
      <c r="C42" s="235" t="s">
        <v>351</v>
      </c>
      <c r="D42" s="251">
        <v>5</v>
      </c>
      <c r="E42" s="258">
        <v>46</v>
      </c>
      <c r="F42" s="259">
        <v>5.8</v>
      </c>
      <c r="G42" s="255">
        <v>119</v>
      </c>
      <c r="H42" s="176">
        <v>5</v>
      </c>
      <c r="I42" s="177">
        <v>57</v>
      </c>
      <c r="J42" s="178">
        <v>9</v>
      </c>
      <c r="K42" s="186">
        <v>75</v>
      </c>
      <c r="L42" s="187">
        <v>5</v>
      </c>
      <c r="M42" s="197">
        <v>70</v>
      </c>
      <c r="N42" s="189">
        <v>0</v>
      </c>
      <c r="O42" s="190">
        <v>3.9</v>
      </c>
      <c r="P42" s="191">
        <v>7</v>
      </c>
      <c r="Q42" s="331">
        <v>9.67</v>
      </c>
      <c r="R42" s="335">
        <f>O42</f>
        <v>3.9</v>
      </c>
      <c r="S42" s="329">
        <v>4.6100000000000003</v>
      </c>
      <c r="T42" s="192">
        <v>5</v>
      </c>
      <c r="U42" s="229" t="s">
        <v>471</v>
      </c>
      <c r="V42" s="372">
        <v>44.94</v>
      </c>
      <c r="W42" s="347">
        <v>125</v>
      </c>
      <c r="X42" s="47">
        <f>V42*(W42/100)</f>
        <v>56.174999999999997</v>
      </c>
      <c r="Y42" s="301"/>
      <c r="Z42" s="195"/>
    </row>
    <row r="43" spans="1:28" ht="274.5" customHeight="1" x14ac:dyDescent="0.25">
      <c r="A43" s="39">
        <v>5</v>
      </c>
      <c r="B43" s="3"/>
      <c r="C43" s="235" t="s">
        <v>16</v>
      </c>
      <c r="D43" s="251">
        <v>0</v>
      </c>
      <c r="E43" s="258">
        <v>48</v>
      </c>
      <c r="F43" s="259">
        <f>(60/I43)*7</f>
        <v>6.4615384615384617</v>
      </c>
      <c r="G43" s="255">
        <v>71</v>
      </c>
      <c r="H43" s="176">
        <v>3</v>
      </c>
      <c r="I43" s="177">
        <v>65</v>
      </c>
      <c r="J43" s="178">
        <v>7</v>
      </c>
      <c r="K43" s="186">
        <v>88</v>
      </c>
      <c r="L43" s="187">
        <v>3</v>
      </c>
      <c r="M43" s="188">
        <v>52</v>
      </c>
      <c r="N43" s="189">
        <v>9</v>
      </c>
      <c r="O43" s="190">
        <v>3.64</v>
      </c>
      <c r="P43" s="191">
        <v>6</v>
      </c>
      <c r="Q43" s="332">
        <v>9.6999999999999993</v>
      </c>
      <c r="R43" s="335">
        <f>O43</f>
        <v>3.64</v>
      </c>
      <c r="S43" s="329">
        <v>4.92</v>
      </c>
      <c r="T43" s="192">
        <v>6</v>
      </c>
      <c r="U43" s="229" t="s">
        <v>395</v>
      </c>
      <c r="V43" s="372">
        <v>43.702009702009704</v>
      </c>
      <c r="W43" s="347">
        <v>99</v>
      </c>
      <c r="X43" s="47">
        <f>V43*(W43/100)</f>
        <v>43.264989604989609</v>
      </c>
      <c r="Y43" s="167" t="s">
        <v>656</v>
      </c>
      <c r="Z43" s="514"/>
    </row>
    <row r="44" spans="1:28" ht="409.5" customHeight="1" x14ac:dyDescent="0.25">
      <c r="A44" s="39">
        <v>6</v>
      </c>
      <c r="B44" s="3"/>
      <c r="C44" s="235" t="s">
        <v>312</v>
      </c>
      <c r="D44" s="251">
        <v>5</v>
      </c>
      <c r="E44" s="260">
        <v>43.5</v>
      </c>
      <c r="F44" s="259">
        <f>(60/I44)*7</f>
        <v>6.8852459016393439</v>
      </c>
      <c r="G44" s="255">
        <v>119</v>
      </c>
      <c r="H44" s="176">
        <v>5</v>
      </c>
      <c r="I44" s="177">
        <v>61</v>
      </c>
      <c r="J44" s="178">
        <v>8</v>
      </c>
      <c r="K44" s="186">
        <v>74</v>
      </c>
      <c r="L44" s="187">
        <v>6</v>
      </c>
      <c r="M44" s="188">
        <v>62</v>
      </c>
      <c r="N44" s="189">
        <v>3</v>
      </c>
      <c r="O44" s="190">
        <v>3.41</v>
      </c>
      <c r="P44" s="191">
        <v>5</v>
      </c>
      <c r="Q44" s="332">
        <v>12.89</v>
      </c>
      <c r="R44" s="335">
        <f>O44</f>
        <v>3.41</v>
      </c>
      <c r="S44" s="329">
        <v>5.75</v>
      </c>
      <c r="T44" s="192">
        <v>10</v>
      </c>
      <c r="U44" s="229" t="s">
        <v>393</v>
      </c>
      <c r="V44" s="372">
        <v>54.893718916927611</v>
      </c>
      <c r="W44" s="347">
        <v>78</v>
      </c>
      <c r="X44" s="47">
        <f>V44*(W44/100)</f>
        <v>42.817100755203541</v>
      </c>
      <c r="Y44" s="167" t="s">
        <v>661</v>
      </c>
      <c r="Z44" s="14"/>
    </row>
    <row r="45" spans="1:28" ht="409.5" customHeight="1" x14ac:dyDescent="0.25">
      <c r="A45" s="39">
        <v>7</v>
      </c>
      <c r="B45" s="3"/>
      <c r="C45" s="235" t="s">
        <v>646</v>
      </c>
      <c r="D45" s="251">
        <v>5</v>
      </c>
      <c r="E45" s="258">
        <v>50</v>
      </c>
      <c r="F45" s="259">
        <f>(60/I45)*7</f>
        <v>7.6363636363636358</v>
      </c>
      <c r="G45" s="255">
        <v>72</v>
      </c>
      <c r="H45" s="176">
        <v>3</v>
      </c>
      <c r="I45" s="177">
        <v>55</v>
      </c>
      <c r="J45" s="178">
        <v>9</v>
      </c>
      <c r="K45" s="186">
        <v>62</v>
      </c>
      <c r="L45" s="187">
        <v>8</v>
      </c>
      <c r="M45" s="188">
        <v>53</v>
      </c>
      <c r="N45" s="189">
        <v>8</v>
      </c>
      <c r="O45" s="190">
        <v>4.1399999999999997</v>
      </c>
      <c r="P45" s="191">
        <v>8</v>
      </c>
      <c r="Q45" s="332">
        <v>10.88</v>
      </c>
      <c r="R45" s="335">
        <f>O45</f>
        <v>4.1399999999999997</v>
      </c>
      <c r="S45" s="329">
        <v>5.31</v>
      </c>
      <c r="T45" s="192">
        <v>8</v>
      </c>
      <c r="U45" s="229" t="s">
        <v>391</v>
      </c>
      <c r="V45" s="372">
        <v>59.878010878010876</v>
      </c>
      <c r="W45" s="347">
        <v>67</v>
      </c>
      <c r="X45" s="47">
        <f>V45*(W45/100)</f>
        <v>40.11826728826729</v>
      </c>
      <c r="Y45" s="201" t="s">
        <v>654</v>
      </c>
      <c r="Z45" s="234"/>
    </row>
    <row r="46" spans="1:28" ht="409.5" customHeight="1" x14ac:dyDescent="0.25">
      <c r="A46" s="39">
        <v>8</v>
      </c>
      <c r="B46" s="3"/>
      <c r="C46" s="235" t="s">
        <v>713</v>
      </c>
      <c r="D46" s="251">
        <v>5</v>
      </c>
      <c r="E46" s="258">
        <v>47</v>
      </c>
      <c r="F46" s="259">
        <v>6.3</v>
      </c>
      <c r="G46" s="255">
        <v>119</v>
      </c>
      <c r="H46" s="176">
        <v>5</v>
      </c>
      <c r="I46" s="177">
        <v>67</v>
      </c>
      <c r="J46" s="178">
        <v>7</v>
      </c>
      <c r="K46" s="186">
        <v>96</v>
      </c>
      <c r="L46" s="187">
        <v>1</v>
      </c>
      <c r="M46" s="188">
        <v>61</v>
      </c>
      <c r="N46" s="189">
        <v>3</v>
      </c>
      <c r="O46" s="190">
        <v>3.8</v>
      </c>
      <c r="P46" s="191">
        <v>7</v>
      </c>
      <c r="Q46" s="332">
        <v>7.46</v>
      </c>
      <c r="R46" s="335">
        <f>O46</f>
        <v>3.8</v>
      </c>
      <c r="S46" s="329">
        <v>4.07</v>
      </c>
      <c r="T46" s="192">
        <v>3</v>
      </c>
      <c r="U46" s="229" t="s">
        <v>720</v>
      </c>
      <c r="V46" s="372">
        <v>38.46</v>
      </c>
      <c r="W46" s="347">
        <v>78</v>
      </c>
      <c r="X46" s="47">
        <f>V46*(W46/100)</f>
        <v>29.998800000000003</v>
      </c>
      <c r="Y46" s="167" t="s">
        <v>734</v>
      </c>
      <c r="Z46" s="234"/>
    </row>
    <row r="47" spans="1:28" ht="300" customHeight="1" x14ac:dyDescent="0.25">
      <c r="A47" s="39">
        <v>9</v>
      </c>
      <c r="B47" s="3"/>
      <c r="C47" s="235" t="s">
        <v>453</v>
      </c>
      <c r="D47" s="251">
        <v>5</v>
      </c>
      <c r="E47" s="258" t="s">
        <v>456</v>
      </c>
      <c r="F47" s="259">
        <v>5.3</v>
      </c>
      <c r="G47" s="255">
        <v>120</v>
      </c>
      <c r="H47" s="176">
        <v>5</v>
      </c>
      <c r="I47" s="177">
        <v>79</v>
      </c>
      <c r="J47" s="178">
        <v>5</v>
      </c>
      <c r="K47" s="196">
        <v>84</v>
      </c>
      <c r="L47" s="187">
        <v>4</v>
      </c>
      <c r="M47" s="197">
        <v>50</v>
      </c>
      <c r="N47" s="189">
        <v>10</v>
      </c>
      <c r="O47" s="190">
        <v>4.92</v>
      </c>
      <c r="P47" s="191">
        <v>9</v>
      </c>
      <c r="Q47" s="332">
        <v>6.82</v>
      </c>
      <c r="R47" s="335">
        <v>4.92</v>
      </c>
      <c r="S47" s="329">
        <v>5.6769230769230772</v>
      </c>
      <c r="T47" s="192">
        <v>9</v>
      </c>
      <c r="U47" s="229" t="s">
        <v>457</v>
      </c>
      <c r="V47" s="372">
        <v>53.815968841285297</v>
      </c>
      <c r="W47" s="347">
        <v>51</v>
      </c>
      <c r="X47" s="47">
        <f>V47*(W47/100)</f>
        <v>27.446144109055503</v>
      </c>
      <c r="Y47" s="201" t="s">
        <v>675</v>
      </c>
      <c r="Z47" s="234"/>
    </row>
    <row r="48" spans="1:28" ht="300.75" customHeight="1" x14ac:dyDescent="0.25">
      <c r="A48" s="39">
        <v>10</v>
      </c>
      <c r="B48" s="3"/>
      <c r="C48" s="235" t="s">
        <v>175</v>
      </c>
      <c r="D48" s="251">
        <v>0</v>
      </c>
      <c r="E48" s="258">
        <v>38</v>
      </c>
      <c r="F48" s="259">
        <f>(60/I48)*7</f>
        <v>4.0384615384615383</v>
      </c>
      <c r="G48" s="255">
        <v>50</v>
      </c>
      <c r="H48" s="176">
        <v>2</v>
      </c>
      <c r="I48" s="177">
        <v>104</v>
      </c>
      <c r="J48" s="178">
        <v>1</v>
      </c>
      <c r="K48" s="186" t="s">
        <v>55</v>
      </c>
      <c r="L48" s="187">
        <v>0</v>
      </c>
      <c r="M48" s="188">
        <v>67</v>
      </c>
      <c r="N48" s="189">
        <v>1</v>
      </c>
      <c r="O48" s="190">
        <v>2.36</v>
      </c>
      <c r="P48" s="191">
        <v>4</v>
      </c>
      <c r="Q48" s="332">
        <v>6.12</v>
      </c>
      <c r="R48" s="335">
        <f>O48</f>
        <v>2.36</v>
      </c>
      <c r="S48" s="329">
        <v>3.22</v>
      </c>
      <c r="T48" s="192">
        <v>1</v>
      </c>
      <c r="U48" s="229" t="s">
        <v>398</v>
      </c>
      <c r="V48" s="372">
        <v>15.11888111888112</v>
      </c>
      <c r="W48" s="347">
        <v>130</v>
      </c>
      <c r="X48" s="47">
        <f>V48*(W48/100)</f>
        <v>19.654545454545456</v>
      </c>
      <c r="Y48" s="201" t="s">
        <v>660</v>
      </c>
      <c r="Z48" s="234"/>
    </row>
    <row r="49" spans="1:26" ht="318.75" customHeight="1" x14ac:dyDescent="0.25">
      <c r="A49" s="39">
        <v>11</v>
      </c>
      <c r="B49" s="3"/>
      <c r="C49" s="235" t="s">
        <v>139</v>
      </c>
      <c r="D49" s="251">
        <v>0</v>
      </c>
      <c r="E49" s="258">
        <v>37</v>
      </c>
      <c r="F49" s="259">
        <f>(60/I49)*7</f>
        <v>4.9411764705882355</v>
      </c>
      <c r="G49" s="255">
        <v>40</v>
      </c>
      <c r="H49" s="176">
        <v>2</v>
      </c>
      <c r="I49" s="177">
        <v>85</v>
      </c>
      <c r="J49" s="178">
        <v>3</v>
      </c>
      <c r="K49" s="186" t="s">
        <v>147</v>
      </c>
      <c r="L49" s="187">
        <v>0</v>
      </c>
      <c r="M49" s="197" t="s">
        <v>148</v>
      </c>
      <c r="N49" s="189">
        <v>0</v>
      </c>
      <c r="O49" s="190">
        <v>2.21</v>
      </c>
      <c r="P49" s="191">
        <v>2</v>
      </c>
      <c r="Q49" s="332">
        <v>8.49</v>
      </c>
      <c r="R49" s="335">
        <f>O49</f>
        <v>2.21</v>
      </c>
      <c r="S49" s="329">
        <v>3.42</v>
      </c>
      <c r="T49" s="192">
        <v>1</v>
      </c>
      <c r="U49" s="229" t="s">
        <v>397</v>
      </c>
      <c r="V49" s="372">
        <v>16.489993935718616</v>
      </c>
      <c r="W49" s="347">
        <v>100</v>
      </c>
      <c r="X49" s="47">
        <f>V49*(W49/100)</f>
        <v>16.489993935718616</v>
      </c>
      <c r="Y49" s="201" t="s">
        <v>658</v>
      </c>
      <c r="Z49" s="14"/>
    </row>
    <row r="50" spans="1:26" ht="299.25" customHeight="1" x14ac:dyDescent="0.25">
      <c r="A50" s="39">
        <v>12</v>
      </c>
      <c r="B50" s="3"/>
      <c r="C50" s="235" t="s">
        <v>685</v>
      </c>
      <c r="D50" s="251">
        <v>5</v>
      </c>
      <c r="E50" s="258">
        <v>46</v>
      </c>
      <c r="F50" s="259">
        <v>5.8</v>
      </c>
      <c r="G50" s="255">
        <v>99</v>
      </c>
      <c r="H50" s="176">
        <v>4</v>
      </c>
      <c r="I50" s="177">
        <v>72</v>
      </c>
      <c r="J50" s="178">
        <v>6</v>
      </c>
      <c r="K50" s="186">
        <v>93</v>
      </c>
      <c r="L50" s="187">
        <v>2</v>
      </c>
      <c r="M50" s="197">
        <v>56</v>
      </c>
      <c r="N50" s="189">
        <v>4</v>
      </c>
      <c r="O50" s="190">
        <v>3.78</v>
      </c>
      <c r="P50" s="191">
        <v>7</v>
      </c>
      <c r="Q50" s="332">
        <v>6.11</v>
      </c>
      <c r="R50" s="335">
        <f>O50</f>
        <v>3.78</v>
      </c>
      <c r="S50" s="329">
        <v>3.57</v>
      </c>
      <c r="T50" s="192">
        <v>1</v>
      </c>
      <c r="U50" s="229" t="s">
        <v>686</v>
      </c>
      <c r="V50" s="372">
        <v>35.11</v>
      </c>
      <c r="W50" s="347">
        <v>21</v>
      </c>
      <c r="X50" s="47">
        <f>V50*(W50/100)</f>
        <v>7.3731</v>
      </c>
      <c r="Y50" s="201" t="s">
        <v>687</v>
      </c>
      <c r="Z50" s="14"/>
    </row>
    <row r="51" spans="1:26" ht="299.25" customHeight="1" x14ac:dyDescent="0.25">
      <c r="A51" s="39">
        <v>13</v>
      </c>
      <c r="B51" s="3"/>
      <c r="C51" s="235" t="s">
        <v>52</v>
      </c>
      <c r="D51" s="251">
        <v>0</v>
      </c>
      <c r="E51" s="258">
        <v>40</v>
      </c>
      <c r="F51" s="259">
        <f>(60/I51)*7</f>
        <v>5.1219512195121952</v>
      </c>
      <c r="G51" s="255">
        <v>120</v>
      </c>
      <c r="H51" s="176">
        <v>5</v>
      </c>
      <c r="I51" s="177">
        <v>82</v>
      </c>
      <c r="J51" s="178">
        <v>2</v>
      </c>
      <c r="K51" s="196" t="s">
        <v>54</v>
      </c>
      <c r="L51" s="187">
        <v>0</v>
      </c>
      <c r="M51" s="197">
        <v>74</v>
      </c>
      <c r="N51" s="189">
        <v>0</v>
      </c>
      <c r="O51" s="190">
        <v>2.7</v>
      </c>
      <c r="P51" s="191">
        <v>3</v>
      </c>
      <c r="Q51" s="332">
        <v>8.4499999999999993</v>
      </c>
      <c r="R51" s="335">
        <f>O51</f>
        <v>2.7</v>
      </c>
      <c r="S51" s="329">
        <v>4.01</v>
      </c>
      <c r="T51" s="192">
        <v>3</v>
      </c>
      <c r="U51" s="229" t="s">
        <v>396</v>
      </c>
      <c r="V51" s="372">
        <v>21.452064718666989</v>
      </c>
      <c r="W51" s="347">
        <v>31</v>
      </c>
      <c r="X51" s="513">
        <f>V51*(W51/100)</f>
        <v>6.6501400627867664</v>
      </c>
      <c r="Y51" s="167" t="s">
        <v>657</v>
      </c>
      <c r="Z51" s="234"/>
    </row>
    <row r="52" spans="1:26" ht="300.75" customHeight="1" x14ac:dyDescent="0.25">
      <c r="A52" s="39">
        <v>14</v>
      </c>
      <c r="B52" s="3"/>
      <c r="C52" s="510" t="s">
        <v>688</v>
      </c>
      <c r="D52" s="251">
        <v>5</v>
      </c>
      <c r="E52" s="258">
        <v>49</v>
      </c>
      <c r="F52" s="259">
        <f>(60/K52)*7</f>
        <v>4.7191011235955056</v>
      </c>
      <c r="G52" s="255">
        <v>119</v>
      </c>
      <c r="H52" s="176">
        <v>5</v>
      </c>
      <c r="I52" s="177">
        <v>67</v>
      </c>
      <c r="J52" s="178">
        <v>7</v>
      </c>
      <c r="K52" s="186">
        <v>89</v>
      </c>
      <c r="L52" s="187">
        <v>3</v>
      </c>
      <c r="M52" s="197">
        <v>59</v>
      </c>
      <c r="N52" s="189">
        <v>5</v>
      </c>
      <c r="O52" s="190">
        <v>4.84</v>
      </c>
      <c r="P52" s="191">
        <v>9</v>
      </c>
      <c r="Q52" s="332">
        <v>6.92</v>
      </c>
      <c r="R52" s="335">
        <f>N52</f>
        <v>5</v>
      </c>
      <c r="S52" s="329">
        <v>4.8099999999999996</v>
      </c>
      <c r="T52" s="192">
        <v>6</v>
      </c>
      <c r="U52" s="229" t="s">
        <v>817</v>
      </c>
      <c r="V52" s="372">
        <v>49.62</v>
      </c>
      <c r="W52" s="347">
        <v>9</v>
      </c>
      <c r="X52" s="513">
        <f>V52*(W52/100)</f>
        <v>4.4657999999999998</v>
      </c>
      <c r="Y52" s="201" t="s">
        <v>818</v>
      </c>
      <c r="Z52" s="234"/>
    </row>
    <row r="53" spans="1:26" ht="213" customHeight="1" x14ac:dyDescent="0.25">
      <c r="A53" s="40">
        <v>15</v>
      </c>
      <c r="B53" s="3"/>
      <c r="C53" s="235" t="s">
        <v>465</v>
      </c>
      <c r="D53" s="251">
        <v>5</v>
      </c>
      <c r="E53" s="258">
        <v>51</v>
      </c>
      <c r="F53" s="259">
        <f>(60/I53)*7</f>
        <v>5.454545454545455</v>
      </c>
      <c r="G53" s="255">
        <v>119</v>
      </c>
      <c r="H53" s="176">
        <v>5</v>
      </c>
      <c r="I53" s="177">
        <v>77</v>
      </c>
      <c r="J53" s="178">
        <v>5</v>
      </c>
      <c r="K53" s="186">
        <v>89</v>
      </c>
      <c r="L53" s="187">
        <v>3</v>
      </c>
      <c r="M53" s="197">
        <v>56</v>
      </c>
      <c r="N53" s="189">
        <v>7</v>
      </c>
      <c r="O53" s="190">
        <v>4.7</v>
      </c>
      <c r="P53" s="191">
        <v>9</v>
      </c>
      <c r="Q53" s="332">
        <v>5.94</v>
      </c>
      <c r="R53" s="335">
        <f>O53</f>
        <v>4.7</v>
      </c>
      <c r="S53" s="329">
        <v>4.6100000000000003</v>
      </c>
      <c r="T53" s="192">
        <v>5</v>
      </c>
      <c r="U53" s="229" t="s">
        <v>471</v>
      </c>
      <c r="V53" s="372">
        <v>44.941770647653001</v>
      </c>
      <c r="W53" s="347">
        <v>8</v>
      </c>
      <c r="X53" s="58">
        <f>V53*(W53/100)</f>
        <v>3.5953416518122401</v>
      </c>
      <c r="Y53" s="201" t="s">
        <v>655</v>
      </c>
      <c r="Z53" s="14"/>
    </row>
    <row r="54" spans="1:26" ht="238.5" customHeight="1" x14ac:dyDescent="0.25">
      <c r="A54" s="40">
        <v>16</v>
      </c>
      <c r="B54" s="3"/>
      <c r="C54" s="235" t="s">
        <v>157</v>
      </c>
      <c r="D54" s="251">
        <v>0</v>
      </c>
      <c r="E54" s="258">
        <v>35</v>
      </c>
      <c r="F54" s="259">
        <f>(60/I54)*7</f>
        <v>4.8275862068965516</v>
      </c>
      <c r="G54" s="255">
        <v>15</v>
      </c>
      <c r="H54" s="176">
        <v>0</v>
      </c>
      <c r="I54" s="177">
        <v>87</v>
      </c>
      <c r="J54" s="178">
        <v>3</v>
      </c>
      <c r="K54" s="186" t="s">
        <v>56</v>
      </c>
      <c r="L54" s="187">
        <v>0</v>
      </c>
      <c r="M54" s="197" t="s">
        <v>149</v>
      </c>
      <c r="N54" s="189">
        <v>0</v>
      </c>
      <c r="O54" s="190">
        <v>2.35</v>
      </c>
      <c r="P54" s="191">
        <v>2</v>
      </c>
      <c r="Q54" s="332">
        <v>7.97</v>
      </c>
      <c r="R54" s="335">
        <f>O54</f>
        <v>2.35</v>
      </c>
      <c r="S54" s="329">
        <v>3.49</v>
      </c>
      <c r="T54" s="192">
        <v>1</v>
      </c>
      <c r="U54" s="229" t="s">
        <v>397</v>
      </c>
      <c r="V54" s="372">
        <v>13.966313872766587</v>
      </c>
      <c r="W54" s="347">
        <v>24</v>
      </c>
      <c r="X54" s="58">
        <f>V54*(W54/100)</f>
        <v>3.351915329463981</v>
      </c>
      <c r="Y54" s="201" t="s">
        <v>659</v>
      </c>
      <c r="Z54" s="233"/>
    </row>
    <row r="55" spans="1:26" ht="26.25" customHeight="1" x14ac:dyDescent="0.25">
      <c r="A55" s="40">
        <v>20</v>
      </c>
      <c r="B55" s="3"/>
      <c r="C55" s="237"/>
      <c r="D55" s="252"/>
      <c r="E55" s="261"/>
      <c r="F55" s="262"/>
      <c r="G55" s="351"/>
      <c r="H55" s="351"/>
      <c r="I55" s="51"/>
      <c r="J55" s="21"/>
      <c r="K55" s="53"/>
      <c r="L55" s="22"/>
      <c r="M55" s="54"/>
      <c r="N55" s="23"/>
      <c r="O55" s="55"/>
      <c r="P55" s="24"/>
      <c r="Q55" s="333"/>
      <c r="R55" s="336"/>
      <c r="S55" s="56"/>
      <c r="T55" s="25"/>
      <c r="U55" s="229"/>
      <c r="V55" s="372">
        <v>0</v>
      </c>
      <c r="W55" s="347"/>
      <c r="X55" s="58"/>
      <c r="Y55" s="6"/>
      <c r="Z55" s="14"/>
    </row>
    <row r="56" spans="1:26" ht="26.25" customHeight="1" x14ac:dyDescent="0.25">
      <c r="A56" s="40">
        <v>21</v>
      </c>
      <c r="B56" s="3"/>
      <c r="C56" s="237"/>
      <c r="D56" s="252"/>
      <c r="E56" s="261"/>
      <c r="F56" s="262"/>
      <c r="G56" s="351"/>
      <c r="H56" s="351"/>
      <c r="I56" s="51"/>
      <c r="J56" s="21"/>
      <c r="K56" s="53"/>
      <c r="L56" s="22"/>
      <c r="M56" s="54"/>
      <c r="N56" s="23"/>
      <c r="O56" s="55"/>
      <c r="P56" s="24"/>
      <c r="Q56" s="333"/>
      <c r="R56" s="336"/>
      <c r="S56" s="56"/>
      <c r="T56" s="25"/>
      <c r="U56" s="229"/>
      <c r="V56" s="372">
        <v>0</v>
      </c>
      <c r="W56" s="347"/>
      <c r="X56" s="58"/>
      <c r="Y56" s="6"/>
      <c r="Z56" s="14"/>
    </row>
    <row r="57" spans="1:26" ht="26.25" customHeight="1" x14ac:dyDescent="0.25">
      <c r="A57" s="40">
        <v>22</v>
      </c>
      <c r="B57" s="3"/>
      <c r="C57" s="237"/>
      <c r="D57" s="252"/>
      <c r="E57" s="261"/>
      <c r="F57" s="262"/>
      <c r="G57" s="351"/>
      <c r="H57" s="351"/>
      <c r="I57" s="51"/>
      <c r="J57" s="21"/>
      <c r="K57" s="53"/>
      <c r="L57" s="22"/>
      <c r="M57" s="54"/>
      <c r="N57" s="23"/>
      <c r="O57" s="55"/>
      <c r="P57" s="24"/>
      <c r="Q57" s="333"/>
      <c r="R57" s="336"/>
      <c r="S57" s="56"/>
      <c r="T57" s="25"/>
      <c r="U57" s="229"/>
      <c r="V57" s="372">
        <v>0</v>
      </c>
      <c r="W57" s="347"/>
      <c r="X57" s="58"/>
      <c r="Y57" s="6"/>
      <c r="Z57" s="14"/>
    </row>
    <row r="58" spans="1:26" ht="26.25" customHeight="1" x14ac:dyDescent="0.25">
      <c r="A58" s="40">
        <v>23</v>
      </c>
      <c r="B58" s="3"/>
      <c r="C58" s="237"/>
      <c r="D58" s="252"/>
      <c r="E58" s="261"/>
      <c r="F58" s="262"/>
      <c r="G58" s="351"/>
      <c r="H58" s="351"/>
      <c r="I58" s="51"/>
      <c r="J58" s="21"/>
      <c r="K58" s="53"/>
      <c r="L58" s="22"/>
      <c r="M58" s="54"/>
      <c r="N58" s="23"/>
      <c r="O58" s="55"/>
      <c r="P58" s="24"/>
      <c r="Q58" s="333"/>
      <c r="R58" s="336"/>
      <c r="S58" s="56"/>
      <c r="T58" s="25"/>
      <c r="U58" s="229"/>
      <c r="V58" s="372">
        <v>0</v>
      </c>
      <c r="W58" s="347"/>
      <c r="X58" s="58"/>
      <c r="Y58" s="6"/>
      <c r="Z58" s="14"/>
    </row>
    <row r="59" spans="1:26" ht="26.25" customHeight="1" x14ac:dyDescent="0.25">
      <c r="A59" s="40">
        <v>24</v>
      </c>
      <c r="B59" s="3"/>
      <c r="C59" s="237"/>
      <c r="D59" s="252"/>
      <c r="E59" s="261"/>
      <c r="F59" s="262"/>
      <c r="G59" s="351"/>
      <c r="H59" s="351"/>
      <c r="I59" s="51"/>
      <c r="J59" s="21"/>
      <c r="K59" s="53"/>
      <c r="L59" s="22"/>
      <c r="M59" s="54"/>
      <c r="N59" s="23"/>
      <c r="O59" s="55"/>
      <c r="P59" s="24"/>
      <c r="Q59" s="333"/>
      <c r="R59" s="336"/>
      <c r="S59" s="56"/>
      <c r="T59" s="25"/>
      <c r="U59" s="229"/>
      <c r="V59" s="372">
        <v>0</v>
      </c>
      <c r="W59" s="347"/>
      <c r="X59" s="58"/>
      <c r="Y59" s="6"/>
      <c r="Z59" s="14"/>
    </row>
    <row r="60" spans="1:26" ht="26.25" customHeight="1" x14ac:dyDescent="0.25">
      <c r="A60" s="40">
        <v>25</v>
      </c>
      <c r="B60" s="3"/>
      <c r="C60" s="237"/>
      <c r="D60" s="252"/>
      <c r="E60" s="261"/>
      <c r="F60" s="262"/>
      <c r="G60" s="351"/>
      <c r="H60" s="351"/>
      <c r="I60" s="51"/>
      <c r="J60" s="21"/>
      <c r="K60" s="53"/>
      <c r="L60" s="22"/>
      <c r="M60" s="54"/>
      <c r="N60" s="23"/>
      <c r="O60" s="55"/>
      <c r="P60" s="24"/>
      <c r="Q60" s="333"/>
      <c r="R60" s="336"/>
      <c r="S60" s="56"/>
      <c r="T60" s="25"/>
      <c r="U60" s="229"/>
      <c r="V60" s="372">
        <v>0</v>
      </c>
      <c r="W60" s="347"/>
      <c r="X60" s="58"/>
      <c r="Y60" s="6"/>
      <c r="Z60" s="14"/>
    </row>
    <row r="61" spans="1:26" ht="26.25" customHeight="1" x14ac:dyDescent="0.25">
      <c r="A61" s="40">
        <v>26</v>
      </c>
      <c r="B61" s="3"/>
      <c r="C61" s="237"/>
      <c r="D61" s="252"/>
      <c r="E61" s="261"/>
      <c r="F61" s="262"/>
      <c r="G61" s="351"/>
      <c r="H61" s="351"/>
      <c r="I61" s="51"/>
      <c r="J61" s="21"/>
      <c r="K61" s="53"/>
      <c r="L61" s="22"/>
      <c r="M61" s="54"/>
      <c r="N61" s="23"/>
      <c r="O61" s="55"/>
      <c r="P61" s="24"/>
      <c r="Q61" s="333"/>
      <c r="R61" s="336"/>
      <c r="S61" s="56"/>
      <c r="T61" s="25"/>
      <c r="U61" s="229"/>
      <c r="V61" s="372">
        <v>0</v>
      </c>
      <c r="W61" s="347"/>
      <c r="X61" s="58"/>
      <c r="Y61" s="6"/>
      <c r="Z61" s="14"/>
    </row>
    <row r="62" spans="1:26" ht="26.25" customHeight="1" x14ac:dyDescent="0.25">
      <c r="A62" s="40">
        <v>27</v>
      </c>
      <c r="B62" s="3"/>
      <c r="C62" s="237"/>
      <c r="D62" s="252"/>
      <c r="E62" s="261"/>
      <c r="F62" s="262"/>
      <c r="G62" s="351"/>
      <c r="H62" s="351"/>
      <c r="I62" s="51"/>
      <c r="J62" s="21"/>
      <c r="K62" s="53"/>
      <c r="L62" s="22"/>
      <c r="M62" s="54"/>
      <c r="N62" s="23"/>
      <c r="O62" s="55"/>
      <c r="P62" s="24"/>
      <c r="Q62" s="333"/>
      <c r="R62" s="336"/>
      <c r="S62" s="56"/>
      <c r="T62" s="25"/>
      <c r="U62" s="229"/>
      <c r="V62" s="372">
        <v>0</v>
      </c>
      <c r="W62" s="347"/>
      <c r="X62" s="58"/>
      <c r="Y62" s="6"/>
      <c r="Z62" s="14"/>
    </row>
    <row r="63" spans="1:26" ht="26.25" customHeight="1" x14ac:dyDescent="0.25">
      <c r="A63" s="40">
        <v>28</v>
      </c>
      <c r="B63" s="3"/>
      <c r="C63" s="237"/>
      <c r="D63" s="252"/>
      <c r="E63" s="261"/>
      <c r="F63" s="262"/>
      <c r="G63" s="351"/>
      <c r="H63" s="351"/>
      <c r="I63" s="51"/>
      <c r="J63" s="21"/>
      <c r="K63" s="53"/>
      <c r="L63" s="22"/>
      <c r="M63" s="54"/>
      <c r="N63" s="23"/>
      <c r="O63" s="55"/>
      <c r="P63" s="24"/>
      <c r="Q63" s="333"/>
      <c r="R63" s="336"/>
      <c r="S63" s="56"/>
      <c r="T63" s="25"/>
      <c r="U63" s="229"/>
      <c r="V63" s="372">
        <v>0</v>
      </c>
      <c r="W63" s="347"/>
      <c r="X63" s="58"/>
      <c r="Y63" s="6"/>
      <c r="Z63" s="14"/>
    </row>
    <row r="64" spans="1:26" ht="26.25" x14ac:dyDescent="0.25">
      <c r="A64" s="40">
        <v>29</v>
      </c>
      <c r="B64" s="3"/>
      <c r="C64" s="237"/>
      <c r="D64" s="252"/>
      <c r="E64" s="261"/>
      <c r="F64" s="262"/>
      <c r="G64" s="351"/>
      <c r="H64" s="351"/>
      <c r="I64" s="51"/>
      <c r="J64" s="21"/>
      <c r="K64" s="53"/>
      <c r="L64" s="22"/>
      <c r="M64" s="54"/>
      <c r="N64" s="23"/>
      <c r="O64" s="55"/>
      <c r="P64" s="24"/>
      <c r="Q64" s="333"/>
      <c r="R64" s="336"/>
      <c r="S64" s="56"/>
      <c r="T64" s="25"/>
      <c r="U64" s="229"/>
      <c r="V64" s="372">
        <v>0</v>
      </c>
      <c r="W64" s="347"/>
      <c r="X64" s="204"/>
      <c r="Y64" s="6"/>
      <c r="Z64" s="14"/>
    </row>
    <row r="65" spans="1:26" ht="26.25" x14ac:dyDescent="0.25">
      <c r="A65" s="40">
        <v>30</v>
      </c>
      <c r="B65" s="3"/>
      <c r="C65" s="237"/>
      <c r="D65" s="252"/>
      <c r="E65" s="261"/>
      <c r="F65" s="262"/>
      <c r="G65" s="351"/>
      <c r="H65" s="351"/>
      <c r="I65" s="51"/>
      <c r="J65" s="21"/>
      <c r="K65" s="53"/>
      <c r="L65" s="22"/>
      <c r="M65" s="54"/>
      <c r="N65" s="23"/>
      <c r="O65" s="55"/>
      <c r="P65" s="24"/>
      <c r="Q65" s="333"/>
      <c r="R65" s="336"/>
      <c r="S65" s="56"/>
      <c r="T65" s="25"/>
      <c r="U65" s="229"/>
      <c r="V65" s="372">
        <v>0</v>
      </c>
      <c r="W65" s="347"/>
      <c r="X65" s="204"/>
      <c r="Y65" s="6"/>
      <c r="Z65" s="14"/>
    </row>
    <row r="66" spans="1:26" ht="27" thickBot="1" x14ac:dyDescent="0.3">
      <c r="A66" s="40">
        <v>30</v>
      </c>
      <c r="B66" s="4"/>
      <c r="C66" s="238"/>
      <c r="D66" s="253"/>
      <c r="E66" s="263"/>
      <c r="F66" s="264"/>
      <c r="G66" s="352"/>
      <c r="H66" s="352"/>
      <c r="I66" s="206"/>
      <c r="J66" s="207"/>
      <c r="K66" s="209"/>
      <c r="L66" s="210"/>
      <c r="M66" s="211"/>
      <c r="N66" s="212"/>
      <c r="O66" s="213"/>
      <c r="P66" s="214"/>
      <c r="Q66" s="334"/>
      <c r="R66" s="337"/>
      <c r="S66" s="215"/>
      <c r="T66" s="216"/>
      <c r="U66" s="229"/>
      <c r="V66" s="372">
        <v>0</v>
      </c>
      <c r="W66" s="347"/>
      <c r="X66" s="204"/>
      <c r="Y66" s="6"/>
      <c r="Z66" s="14"/>
    </row>
    <row r="67" spans="1:26" x14ac:dyDescent="0.35">
      <c r="A67" s="6"/>
      <c r="B67" s="6"/>
      <c r="C67" s="6"/>
      <c r="D67" s="8"/>
      <c r="E67" s="8"/>
      <c r="F67" s="8"/>
      <c r="G67" s="8"/>
      <c r="H67" s="8"/>
      <c r="I67" s="6"/>
      <c r="J67" s="6"/>
      <c r="K67" s="6"/>
      <c r="L67" s="6"/>
      <c r="M67" s="6"/>
      <c r="N67" s="6"/>
      <c r="O67" s="6"/>
      <c r="P67" s="6"/>
      <c r="Q67" s="6"/>
      <c r="R67" s="43"/>
      <c r="S67" s="6"/>
      <c r="T67" s="6"/>
      <c r="U67" s="6"/>
      <c r="V67" s="369"/>
      <c r="W67" s="6"/>
      <c r="X67" s="6"/>
      <c r="Y67" s="6"/>
      <c r="Z67" s="6"/>
    </row>
    <row r="68" spans="1:26" ht="21.75" thickBot="1" x14ac:dyDescent="0.4">
      <c r="A68" s="6"/>
      <c r="B68" s="6"/>
      <c r="C68" s="8"/>
      <c r="D68" s="8"/>
      <c r="E68" s="8"/>
      <c r="F68" s="8"/>
      <c r="G68" s="8"/>
      <c r="H68" s="8"/>
      <c r="I68" s="8"/>
      <c r="J68" s="8"/>
      <c r="K68" s="8"/>
      <c r="L68" s="8"/>
      <c r="M68" s="8"/>
      <c r="N68" s="8"/>
      <c r="O68" s="6"/>
      <c r="P68" s="6"/>
      <c r="Q68" s="6"/>
      <c r="R68" s="43"/>
      <c r="S68" s="6"/>
      <c r="T68" s="6"/>
      <c r="U68" s="6"/>
      <c r="V68" s="369"/>
      <c r="W68" s="6"/>
      <c r="X68" s="6"/>
      <c r="Y68" s="6"/>
      <c r="Z68" s="6"/>
    </row>
    <row r="69" spans="1:26" ht="99.75" customHeight="1" x14ac:dyDescent="0.35">
      <c r="C69" s="416" t="s">
        <v>84</v>
      </c>
      <c r="D69" s="414"/>
      <c r="E69" s="414"/>
      <c r="F69" s="414"/>
      <c r="G69" s="414"/>
      <c r="H69" s="414"/>
      <c r="I69" s="414"/>
      <c r="J69" s="414"/>
      <c r="K69" s="414"/>
      <c r="L69" s="414"/>
      <c r="M69" s="414"/>
      <c r="N69" s="415"/>
      <c r="O69" s="136"/>
      <c r="P69" s="136"/>
      <c r="Q69" s="136"/>
      <c r="R69" s="137"/>
      <c r="S69" s="136"/>
      <c r="T69" s="136"/>
      <c r="U69" s="136"/>
      <c r="V69" s="373"/>
      <c r="W69" s="136"/>
      <c r="X69" s="136"/>
      <c r="Y69" s="6"/>
      <c r="Z69" s="6"/>
    </row>
    <row r="70" spans="1:26" ht="94.5" customHeight="1" thickBot="1" x14ac:dyDescent="0.4">
      <c r="C70" s="417"/>
      <c r="D70" s="418"/>
      <c r="E70" s="418"/>
      <c r="F70" s="418"/>
      <c r="G70" s="418"/>
      <c r="H70" s="418"/>
      <c r="I70" s="418"/>
      <c r="J70" s="418"/>
      <c r="K70" s="418"/>
      <c r="L70" s="418"/>
      <c r="M70" s="418"/>
      <c r="N70" s="419"/>
      <c r="O70" s="136"/>
      <c r="P70" s="136"/>
      <c r="Q70" s="136"/>
      <c r="R70" s="137"/>
      <c r="S70" s="136"/>
      <c r="T70" s="136"/>
      <c r="U70" s="136"/>
      <c r="V70" s="373"/>
      <c r="W70" s="136"/>
      <c r="X70" s="136"/>
      <c r="Y70" s="6"/>
      <c r="Z70" s="6"/>
    </row>
    <row r="71" spans="1:26" ht="94.5" customHeight="1" thickBot="1" x14ac:dyDescent="0.4">
      <c r="C71" s="82"/>
      <c r="D71" s="407"/>
      <c r="E71" s="407"/>
      <c r="F71" s="407"/>
      <c r="G71" s="407"/>
      <c r="H71" s="407"/>
      <c r="I71" s="407"/>
      <c r="J71" s="407"/>
      <c r="K71" s="407"/>
      <c r="L71" s="138"/>
      <c r="M71" s="138"/>
      <c r="N71" s="138"/>
      <c r="O71" s="136"/>
      <c r="P71" s="136"/>
      <c r="Q71" s="136"/>
      <c r="R71" s="137"/>
      <c r="S71" s="136"/>
      <c r="T71" s="136"/>
      <c r="U71" s="136"/>
      <c r="V71" s="373"/>
      <c r="W71" s="136"/>
      <c r="X71" s="136"/>
      <c r="Y71" s="6"/>
      <c r="Z71" s="6"/>
    </row>
    <row r="72" spans="1:26" ht="36.75" customHeight="1" thickBot="1" x14ac:dyDescent="0.4">
      <c r="C72" s="139" t="s">
        <v>249</v>
      </c>
      <c r="D72" s="142"/>
      <c r="E72" s="142"/>
      <c r="F72" s="142"/>
      <c r="G72" s="142"/>
      <c r="H72" s="142"/>
      <c r="I72" s="141"/>
      <c r="J72" s="141"/>
      <c r="K72" s="141"/>
      <c r="L72" s="141"/>
      <c r="M72" s="141"/>
      <c r="N72" s="141"/>
      <c r="O72" s="143"/>
      <c r="P72" s="143"/>
      <c r="Q72" s="143"/>
      <c r="R72" s="144"/>
      <c r="S72" s="143"/>
      <c r="T72" s="143"/>
      <c r="U72" s="143"/>
      <c r="V72" s="374"/>
      <c r="W72" s="143"/>
      <c r="X72" s="143"/>
      <c r="Y72" s="6"/>
      <c r="Z72" s="6"/>
    </row>
    <row r="73" spans="1:26" ht="30" customHeight="1" x14ac:dyDescent="0.35">
      <c r="C73" s="145" t="s">
        <v>79</v>
      </c>
      <c r="D73" s="408"/>
      <c r="E73" s="408"/>
      <c r="F73" s="408"/>
      <c r="G73" s="408"/>
      <c r="H73" s="408"/>
      <c r="I73" s="408"/>
      <c r="J73" s="408"/>
      <c r="K73" s="408"/>
      <c r="L73" s="408"/>
      <c r="M73" s="408"/>
      <c r="N73" s="409"/>
      <c r="R73"/>
      <c r="Y73" s="6"/>
      <c r="Z73" s="6"/>
    </row>
    <row r="74" spans="1:26" ht="82.5" customHeight="1" x14ac:dyDescent="0.35">
      <c r="C74" s="145" t="s">
        <v>81</v>
      </c>
      <c r="D74" s="408"/>
      <c r="E74" s="408"/>
      <c r="F74" s="408"/>
      <c r="G74" s="408"/>
      <c r="H74" s="408"/>
      <c r="I74" s="408"/>
      <c r="J74" s="408"/>
      <c r="K74" s="408"/>
      <c r="L74" s="408"/>
      <c r="M74" s="408"/>
      <c r="N74" s="409"/>
      <c r="O74" s="130"/>
      <c r="P74" s="130"/>
      <c r="Q74" s="130"/>
      <c r="R74" s="131"/>
      <c r="S74" s="130"/>
      <c r="T74" s="130"/>
      <c r="U74" s="130"/>
      <c r="V74" s="376"/>
      <c r="W74" s="130"/>
      <c r="X74" s="130"/>
      <c r="Y74" s="6"/>
      <c r="Z74" s="6"/>
    </row>
    <row r="75" spans="1:26" ht="78" customHeight="1" thickBot="1" x14ac:dyDescent="0.4">
      <c r="C75" s="146" t="s">
        <v>83</v>
      </c>
      <c r="D75" s="410"/>
      <c r="E75" s="410"/>
      <c r="F75" s="410"/>
      <c r="G75" s="410"/>
      <c r="H75" s="410"/>
      <c r="I75" s="410"/>
      <c r="J75" s="410"/>
      <c r="K75" s="410"/>
      <c r="L75" s="410"/>
      <c r="M75" s="410"/>
      <c r="N75" s="411"/>
      <c r="O75" s="130"/>
      <c r="P75" s="130"/>
      <c r="Q75" s="130"/>
      <c r="R75" s="131"/>
      <c r="S75" s="130"/>
      <c r="T75" s="130"/>
      <c r="U75" s="130"/>
      <c r="V75" s="376"/>
      <c r="W75" s="130"/>
      <c r="X75" s="130"/>
      <c r="Y75" s="6"/>
      <c r="Z75" s="6"/>
    </row>
    <row r="76" spans="1:26" ht="189" customHeight="1" x14ac:dyDescent="0.35">
      <c r="C76" s="412" t="s">
        <v>117</v>
      </c>
      <c r="D76" s="414"/>
      <c r="E76" s="414"/>
      <c r="F76" s="414"/>
      <c r="G76" s="414"/>
      <c r="H76" s="414"/>
      <c r="I76" s="414"/>
      <c r="J76" s="414"/>
      <c r="K76" s="414"/>
      <c r="L76" s="414"/>
      <c r="M76" s="414"/>
      <c r="N76" s="415"/>
      <c r="R76"/>
      <c r="Y76" s="6"/>
      <c r="Z76" s="6"/>
    </row>
    <row r="77" spans="1:26" ht="101.25" customHeight="1" thickBot="1" x14ac:dyDescent="0.4">
      <c r="C77" s="413"/>
      <c r="D77" s="410"/>
      <c r="E77" s="410"/>
      <c r="F77" s="410"/>
      <c r="G77" s="410"/>
      <c r="H77" s="410"/>
      <c r="I77" s="410"/>
      <c r="J77" s="410"/>
      <c r="K77" s="410"/>
      <c r="L77" s="410"/>
      <c r="M77" s="410"/>
      <c r="N77" s="411"/>
      <c r="R77"/>
      <c r="Y77" s="6"/>
      <c r="Z77" s="6"/>
    </row>
    <row r="78" spans="1:26" x14ac:dyDescent="0.35">
      <c r="D78"/>
      <c r="E78"/>
      <c r="F78"/>
      <c r="G78"/>
      <c r="H78"/>
      <c r="R78"/>
      <c r="Y78" s="6"/>
      <c r="Z78" s="6"/>
    </row>
    <row r="79" spans="1:26" x14ac:dyDescent="0.35">
      <c r="Y79" s="6"/>
      <c r="Z79" s="6"/>
    </row>
    <row r="80" spans="1:26" x14ac:dyDescent="0.35">
      <c r="Y80" s="6"/>
      <c r="Z80" s="6"/>
    </row>
    <row r="81" spans="25:26" x14ac:dyDescent="0.35">
      <c r="Y81" s="6"/>
      <c r="Z81" s="6"/>
    </row>
    <row r="82" spans="25:26" x14ac:dyDescent="0.35">
      <c r="Y82" s="6"/>
      <c r="Z82" s="6"/>
    </row>
    <row r="83" spans="25:26" x14ac:dyDescent="0.35">
      <c r="Y83" s="6"/>
      <c r="Z83" s="6"/>
    </row>
    <row r="84" spans="25:26" x14ac:dyDescent="0.35">
      <c r="Y84" s="6"/>
      <c r="Z84" s="6"/>
    </row>
    <row r="85" spans="25:26" x14ac:dyDescent="0.35">
      <c r="Y85" s="6"/>
      <c r="Z85" s="6"/>
    </row>
    <row r="86" spans="25:26" x14ac:dyDescent="0.35">
      <c r="Y86" s="6"/>
      <c r="Z86" s="6"/>
    </row>
    <row r="87" spans="25:26" x14ac:dyDescent="0.35">
      <c r="Y87" s="6"/>
      <c r="Z87" s="6"/>
    </row>
    <row r="88" spans="25:26" x14ac:dyDescent="0.35">
      <c r="Y88" s="6"/>
      <c r="Z88" s="6"/>
    </row>
    <row r="89" spans="25:26" x14ac:dyDescent="0.35">
      <c r="Y89" s="6"/>
      <c r="Z89" s="6"/>
    </row>
    <row r="90" spans="25:26" x14ac:dyDescent="0.35">
      <c r="Y90" s="6"/>
      <c r="Z90" s="6"/>
    </row>
    <row r="91" spans="25:26" x14ac:dyDescent="0.35">
      <c r="Y91" s="6"/>
      <c r="Z91" s="6"/>
    </row>
    <row r="92" spans="25:26" x14ac:dyDescent="0.35">
      <c r="Y92" s="6"/>
      <c r="Z92" s="6"/>
    </row>
    <row r="93" spans="25:26" x14ac:dyDescent="0.35">
      <c r="Y93" s="6"/>
      <c r="Z93" s="6"/>
    </row>
    <row r="94" spans="25:26" x14ac:dyDescent="0.35">
      <c r="Y94" s="6"/>
      <c r="Z94" s="6"/>
    </row>
    <row r="95" spans="25:26" x14ac:dyDescent="0.35">
      <c r="Y95" s="6"/>
      <c r="Z95" s="6"/>
    </row>
    <row r="96" spans="25:26" x14ac:dyDescent="0.35">
      <c r="Y96" s="6"/>
      <c r="Z96" s="6"/>
    </row>
    <row r="97" spans="25:26" x14ac:dyDescent="0.35">
      <c r="Y97" s="6"/>
      <c r="Z97" s="6"/>
    </row>
    <row r="98" spans="25:26" x14ac:dyDescent="0.35">
      <c r="Y98" s="6"/>
      <c r="Z98" s="6"/>
    </row>
    <row r="99" spans="25:26" x14ac:dyDescent="0.35">
      <c r="Y99" s="6"/>
      <c r="Z99" s="6"/>
    </row>
    <row r="100" spans="25:26" x14ac:dyDescent="0.35">
      <c r="Y100" s="6"/>
      <c r="Z100" s="6"/>
    </row>
    <row r="101" spans="25:26" x14ac:dyDescent="0.35">
      <c r="Y101" s="6"/>
      <c r="Z101" s="6"/>
    </row>
    <row r="102" spans="25:26" x14ac:dyDescent="0.35">
      <c r="Y102" s="6"/>
      <c r="Z102" s="6"/>
    </row>
    <row r="103" spans="25:26" x14ac:dyDescent="0.35">
      <c r="Y103" s="6"/>
      <c r="Z103" s="6"/>
    </row>
    <row r="104" spans="25:26" x14ac:dyDescent="0.35">
      <c r="Y104" s="6"/>
      <c r="Z104" s="6"/>
    </row>
    <row r="105" spans="25:26" x14ac:dyDescent="0.35">
      <c r="Y105" s="6"/>
      <c r="Z105" s="6"/>
    </row>
    <row r="106" spans="25:26" x14ac:dyDescent="0.35">
      <c r="Y106" s="6"/>
      <c r="Z106" s="6"/>
    </row>
    <row r="107" spans="25:26" x14ac:dyDescent="0.35">
      <c r="Y107" s="6"/>
      <c r="Z107" s="6"/>
    </row>
    <row r="108" spans="25:26" x14ac:dyDescent="0.35">
      <c r="Y108" s="6"/>
      <c r="Z108" s="6"/>
    </row>
    <row r="109" spans="25:26" x14ac:dyDescent="0.35">
      <c r="Y109" s="6"/>
      <c r="Z109" s="6"/>
    </row>
    <row r="110" spans="25:26" x14ac:dyDescent="0.35">
      <c r="Y110" s="6"/>
      <c r="Z110" s="6"/>
    </row>
    <row r="111" spans="25:26" x14ac:dyDescent="0.35">
      <c r="Y111" s="6"/>
      <c r="Z111" s="6"/>
    </row>
    <row r="112" spans="25:26" x14ac:dyDescent="0.35">
      <c r="Y112" s="6"/>
      <c r="Z112" s="6"/>
    </row>
    <row r="113" spans="25:26" x14ac:dyDescent="0.35">
      <c r="Y113" s="6"/>
      <c r="Z113" s="6"/>
    </row>
    <row r="114" spans="25:26" x14ac:dyDescent="0.35">
      <c r="Y114" s="6"/>
      <c r="Z114" s="6"/>
    </row>
    <row r="115" spans="25:26" x14ac:dyDescent="0.35">
      <c r="Y115" s="6"/>
      <c r="Z115" s="6"/>
    </row>
    <row r="116" spans="25:26" x14ac:dyDescent="0.35">
      <c r="Y116" s="6"/>
      <c r="Z116" s="6"/>
    </row>
    <row r="117" spans="25:26" x14ac:dyDescent="0.35">
      <c r="Y117" s="6"/>
      <c r="Z117" s="6"/>
    </row>
    <row r="118" spans="25:26" x14ac:dyDescent="0.35">
      <c r="Y118" s="6"/>
      <c r="Z118" s="6"/>
    </row>
    <row r="119" spans="25:26" x14ac:dyDescent="0.35">
      <c r="Y119" s="6"/>
      <c r="Z119" s="6"/>
    </row>
    <row r="120" spans="25:26" x14ac:dyDescent="0.35">
      <c r="Y120" s="6"/>
      <c r="Z120" s="6"/>
    </row>
    <row r="121" spans="25:26" x14ac:dyDescent="0.35">
      <c r="Y121" s="6"/>
      <c r="Z121" s="6"/>
    </row>
    <row r="122" spans="25:26" x14ac:dyDescent="0.35">
      <c r="Y122" s="6"/>
      <c r="Z122" s="6"/>
    </row>
    <row r="123" spans="25:26" x14ac:dyDescent="0.35">
      <c r="Y123" s="6"/>
      <c r="Z123" s="6"/>
    </row>
    <row r="124" spans="25:26" x14ac:dyDescent="0.35">
      <c r="Y124" s="6"/>
      <c r="Z124" s="6"/>
    </row>
    <row r="125" spans="25:26" x14ac:dyDescent="0.35">
      <c r="Y125" s="6"/>
      <c r="Z125" s="6"/>
    </row>
    <row r="126" spans="25:26" x14ac:dyDescent="0.35">
      <c r="Y126" s="6"/>
      <c r="Z126" s="6"/>
    </row>
    <row r="127" spans="25:26" x14ac:dyDescent="0.35">
      <c r="Y127" s="6"/>
      <c r="Z127" s="6"/>
    </row>
    <row r="128" spans="25:26" x14ac:dyDescent="0.35">
      <c r="Y128" s="6"/>
      <c r="Z128" s="6"/>
    </row>
    <row r="129" spans="25:26" x14ac:dyDescent="0.35">
      <c r="Y129" s="6"/>
      <c r="Z129" s="6"/>
    </row>
    <row r="130" spans="25:26" x14ac:dyDescent="0.35">
      <c r="Y130" s="6"/>
      <c r="Z130" s="6"/>
    </row>
    <row r="131" spans="25:26" x14ac:dyDescent="0.35">
      <c r="Y131" s="6"/>
      <c r="Z131" s="6"/>
    </row>
    <row r="132" spans="25:26" x14ac:dyDescent="0.35">
      <c r="Y132" s="6"/>
      <c r="Z132" s="6"/>
    </row>
    <row r="133" spans="25:26" x14ac:dyDescent="0.35">
      <c r="Y133" s="6"/>
      <c r="Z133" s="6"/>
    </row>
    <row r="134" spans="25:26" x14ac:dyDescent="0.35">
      <c r="Y134" s="6"/>
      <c r="Z134" s="6"/>
    </row>
    <row r="135" spans="25:26" x14ac:dyDescent="0.35">
      <c r="Y135" s="6"/>
      <c r="Z135" s="6"/>
    </row>
    <row r="136" spans="25:26" x14ac:dyDescent="0.35">
      <c r="Y136" s="6"/>
      <c r="Z136" s="6"/>
    </row>
    <row r="137" spans="25:26" x14ac:dyDescent="0.35">
      <c r="Y137" s="6"/>
      <c r="Z137" s="6"/>
    </row>
    <row r="138" spans="25:26" x14ac:dyDescent="0.35">
      <c r="Y138" s="6"/>
      <c r="Z138" s="6"/>
    </row>
    <row r="139" spans="25:26" x14ac:dyDescent="0.35">
      <c r="Y139" s="6"/>
      <c r="Z139" s="6"/>
    </row>
    <row r="140" spans="25:26" x14ac:dyDescent="0.35">
      <c r="Y140" s="6"/>
      <c r="Z140" s="6"/>
    </row>
    <row r="141" spans="25:26" x14ac:dyDescent="0.35">
      <c r="Y141" s="6"/>
      <c r="Z141" s="6"/>
    </row>
    <row r="142" spans="25:26" x14ac:dyDescent="0.35">
      <c r="Y142" s="6"/>
      <c r="Z142" s="6"/>
    </row>
    <row r="143" spans="25:26" x14ac:dyDescent="0.35">
      <c r="Y143" s="6"/>
      <c r="Z143" s="6"/>
    </row>
    <row r="144" spans="25:26" x14ac:dyDescent="0.35">
      <c r="Y144" s="6"/>
      <c r="Z144" s="6"/>
    </row>
    <row r="145" spans="25:26" x14ac:dyDescent="0.35">
      <c r="Y145" s="6"/>
      <c r="Z145" s="6"/>
    </row>
    <row r="146" spans="25:26" x14ac:dyDescent="0.35">
      <c r="Y146" s="6"/>
      <c r="Z146" s="6"/>
    </row>
    <row r="147" spans="25:26" x14ac:dyDescent="0.35">
      <c r="Y147" s="6"/>
      <c r="Z147" s="6"/>
    </row>
    <row r="148" spans="25:26" x14ac:dyDescent="0.35">
      <c r="Y148" s="6"/>
      <c r="Z148" s="6"/>
    </row>
    <row r="149" spans="25:26" x14ac:dyDescent="0.35">
      <c r="Y149" s="6"/>
      <c r="Z149" s="6"/>
    </row>
    <row r="150" spans="25:26" x14ac:dyDescent="0.35">
      <c r="Y150" s="6"/>
      <c r="Z150" s="6"/>
    </row>
    <row r="151" spans="25:26" x14ac:dyDescent="0.35">
      <c r="Y151" s="6"/>
      <c r="Z151" s="6"/>
    </row>
    <row r="152" spans="25:26" x14ac:dyDescent="0.35">
      <c r="Y152" s="6"/>
      <c r="Z152" s="6"/>
    </row>
    <row r="153" spans="25:26" x14ac:dyDescent="0.35">
      <c r="Y153" s="6"/>
      <c r="Z153" s="6"/>
    </row>
    <row r="154" spans="25:26" x14ac:dyDescent="0.35">
      <c r="Y154" s="6"/>
      <c r="Z154" s="6"/>
    </row>
    <row r="155" spans="25:26" x14ac:dyDescent="0.35">
      <c r="Y155" s="6"/>
      <c r="Z155" s="6"/>
    </row>
    <row r="156" spans="25:26" x14ac:dyDescent="0.35">
      <c r="Y156" s="6"/>
      <c r="Z156" s="6"/>
    </row>
    <row r="157" spans="25:26" x14ac:dyDescent="0.35">
      <c r="Y157" s="6"/>
      <c r="Z157" s="6"/>
    </row>
    <row r="158" spans="25:26" x14ac:dyDescent="0.35">
      <c r="Y158" s="6"/>
      <c r="Z158" s="6"/>
    </row>
    <row r="159" spans="25:26" x14ac:dyDescent="0.35">
      <c r="Y159" s="6"/>
      <c r="Z159" s="6"/>
    </row>
    <row r="160" spans="25:26" x14ac:dyDescent="0.35">
      <c r="Y160" s="6"/>
      <c r="Z160" s="6"/>
    </row>
    <row r="161" spans="25:26" x14ac:dyDescent="0.35">
      <c r="Y161" s="6"/>
      <c r="Z161" s="6"/>
    </row>
    <row r="162" spans="25:26" x14ac:dyDescent="0.35">
      <c r="Y162" s="6"/>
      <c r="Z162" s="6"/>
    </row>
    <row r="163" spans="25:26" x14ac:dyDescent="0.35">
      <c r="Y163" s="6"/>
      <c r="Z163" s="6"/>
    </row>
    <row r="164" spans="25:26" x14ac:dyDescent="0.35">
      <c r="Y164" s="6"/>
      <c r="Z164" s="6"/>
    </row>
    <row r="165" spans="25:26" x14ac:dyDescent="0.35">
      <c r="Y165" s="6"/>
      <c r="Z165" s="6"/>
    </row>
    <row r="166" spans="25:26" x14ac:dyDescent="0.35">
      <c r="Y166" s="6"/>
      <c r="Z166" s="6"/>
    </row>
    <row r="167" spans="25:26" x14ac:dyDescent="0.35">
      <c r="Y167" s="6"/>
      <c r="Z167" s="6"/>
    </row>
    <row r="168" spans="25:26" x14ac:dyDescent="0.35">
      <c r="Y168" s="6"/>
      <c r="Z168" s="6"/>
    </row>
    <row r="169" spans="25:26" x14ac:dyDescent="0.35">
      <c r="Y169" s="6"/>
      <c r="Z169" s="6"/>
    </row>
    <row r="170" spans="25:26" x14ac:dyDescent="0.35">
      <c r="Y170" s="6"/>
      <c r="Z170" s="6"/>
    </row>
    <row r="171" spans="25:26" x14ac:dyDescent="0.35">
      <c r="Y171" s="6"/>
      <c r="Z171" s="6"/>
    </row>
    <row r="172" spans="25:26" x14ac:dyDescent="0.35">
      <c r="Y172" s="6"/>
      <c r="Z172" s="6"/>
    </row>
    <row r="173" spans="25:26" x14ac:dyDescent="0.35">
      <c r="Y173" s="6"/>
      <c r="Z173" s="6"/>
    </row>
    <row r="174" spans="25:26" x14ac:dyDescent="0.35">
      <c r="Y174" s="6"/>
      <c r="Z174" s="6"/>
    </row>
    <row r="175" spans="25:26" x14ac:dyDescent="0.35">
      <c r="Y175" s="6"/>
      <c r="Z175" s="6"/>
    </row>
    <row r="176" spans="25:26" x14ac:dyDescent="0.35">
      <c r="Y176" s="6"/>
      <c r="Z176" s="6"/>
    </row>
    <row r="177" spans="25:26" x14ac:dyDescent="0.35">
      <c r="Y177" s="6"/>
      <c r="Z177" s="6"/>
    </row>
    <row r="178" spans="25:26" x14ac:dyDescent="0.35">
      <c r="Y178" s="6"/>
      <c r="Z178" s="6"/>
    </row>
    <row r="179" spans="25:26" x14ac:dyDescent="0.35">
      <c r="Y179" s="6"/>
      <c r="Z179" s="6"/>
    </row>
    <row r="180" spans="25:26" x14ac:dyDescent="0.35">
      <c r="Y180" s="6"/>
      <c r="Z180" s="6"/>
    </row>
    <row r="181" spans="25:26" x14ac:dyDescent="0.35">
      <c r="Y181" s="6"/>
      <c r="Z181" s="6"/>
    </row>
    <row r="182" spans="25:26" x14ac:dyDescent="0.35">
      <c r="Y182" s="6"/>
      <c r="Z182" s="6"/>
    </row>
    <row r="183" spans="25:26" x14ac:dyDescent="0.35">
      <c r="Y183" s="6"/>
      <c r="Z183" s="6"/>
    </row>
    <row r="184" spans="25:26" x14ac:dyDescent="0.35">
      <c r="Y184" s="6"/>
      <c r="Z184" s="6"/>
    </row>
    <row r="185" spans="25:26" x14ac:dyDescent="0.35">
      <c r="Y185" s="6"/>
      <c r="Z185" s="6"/>
    </row>
    <row r="186" spans="25:26" x14ac:dyDescent="0.35">
      <c r="Y186" s="6"/>
      <c r="Z186" s="6"/>
    </row>
    <row r="187" spans="25:26" x14ac:dyDescent="0.35">
      <c r="Y187" s="6"/>
      <c r="Z187" s="6"/>
    </row>
    <row r="188" spans="25:26" x14ac:dyDescent="0.35">
      <c r="Y188" s="6"/>
      <c r="Z188" s="6"/>
    </row>
    <row r="189" spans="25:26" x14ac:dyDescent="0.35">
      <c r="Y189" s="6"/>
      <c r="Z189" s="6"/>
    </row>
    <row r="190" spans="25:26" x14ac:dyDescent="0.35">
      <c r="Y190" s="6"/>
      <c r="Z190" s="6"/>
    </row>
    <row r="191" spans="25:26" x14ac:dyDescent="0.35">
      <c r="Y191" s="6"/>
      <c r="Z191" s="6"/>
    </row>
    <row r="192" spans="25:26" x14ac:dyDescent="0.35">
      <c r="Y192" s="6"/>
      <c r="Z192" s="6"/>
    </row>
    <row r="193" spans="25:26" x14ac:dyDescent="0.35">
      <c r="Y193" s="6"/>
      <c r="Z193" s="6"/>
    </row>
    <row r="194" spans="25:26" x14ac:dyDescent="0.35">
      <c r="Y194" s="6"/>
      <c r="Z194" s="6"/>
    </row>
    <row r="195" spans="25:26" x14ac:dyDescent="0.35">
      <c r="Y195" s="6"/>
      <c r="Z195" s="6"/>
    </row>
    <row r="196" spans="25:26" x14ac:dyDescent="0.35">
      <c r="Y196" s="6"/>
      <c r="Z196" s="6"/>
    </row>
    <row r="197" spans="25:26" x14ac:dyDescent="0.35">
      <c r="Y197" s="6"/>
      <c r="Z197" s="6"/>
    </row>
    <row r="198" spans="25:26" x14ac:dyDescent="0.35">
      <c r="Y198" s="6"/>
      <c r="Z198" s="6"/>
    </row>
    <row r="199" spans="25:26" x14ac:dyDescent="0.35">
      <c r="Y199" s="6"/>
      <c r="Z199" s="6"/>
    </row>
    <row r="200" spans="25:26" x14ac:dyDescent="0.35">
      <c r="Y200" s="6"/>
      <c r="Z200" s="6"/>
    </row>
    <row r="201" spans="25:26" x14ac:dyDescent="0.35">
      <c r="Y201" s="6"/>
      <c r="Z201" s="6"/>
    </row>
    <row r="202" spans="25:26" x14ac:dyDescent="0.35">
      <c r="Y202" s="6"/>
      <c r="Z202" s="6"/>
    </row>
    <row r="203" spans="25:26" x14ac:dyDescent="0.35">
      <c r="Y203" s="6"/>
      <c r="Z203" s="6"/>
    </row>
    <row r="204" spans="25:26" x14ac:dyDescent="0.35">
      <c r="Y204" s="6"/>
      <c r="Z204" s="6"/>
    </row>
    <row r="205" spans="25:26" x14ac:dyDescent="0.35">
      <c r="Y205" s="6"/>
      <c r="Z205" s="6"/>
    </row>
    <row r="206" spans="25:26" x14ac:dyDescent="0.35">
      <c r="Y206" s="6"/>
      <c r="Z206" s="6"/>
    </row>
    <row r="207" spans="25:26" x14ac:dyDescent="0.35">
      <c r="Y207" s="6"/>
      <c r="Z207" s="6"/>
    </row>
    <row r="208" spans="25:26" x14ac:dyDescent="0.35">
      <c r="Y208" s="6"/>
      <c r="Z208" s="6"/>
    </row>
    <row r="209" spans="25:26" x14ac:dyDescent="0.35">
      <c r="Y209" s="6"/>
      <c r="Z209" s="6"/>
    </row>
    <row r="210" spans="25:26" x14ac:dyDescent="0.35">
      <c r="Y210" s="6"/>
      <c r="Z210" s="6"/>
    </row>
    <row r="211" spans="25:26" x14ac:dyDescent="0.35">
      <c r="Y211" s="6"/>
      <c r="Z211" s="6"/>
    </row>
    <row r="212" spans="25:26" x14ac:dyDescent="0.35">
      <c r="Y212" s="6"/>
      <c r="Z212" s="6"/>
    </row>
    <row r="213" spans="25:26" x14ac:dyDescent="0.35">
      <c r="Y213" s="6"/>
      <c r="Z213" s="6"/>
    </row>
    <row r="214" spans="25:26" x14ac:dyDescent="0.35">
      <c r="Y214" s="6"/>
      <c r="Z214" s="6"/>
    </row>
    <row r="215" spans="25:26" x14ac:dyDescent="0.35">
      <c r="Y215" s="6"/>
      <c r="Z215" s="6"/>
    </row>
    <row r="216" spans="25:26" x14ac:dyDescent="0.35">
      <c r="Y216" s="6"/>
      <c r="Z216" s="6"/>
    </row>
    <row r="217" spans="25:26" x14ac:dyDescent="0.35">
      <c r="Y217" s="6"/>
      <c r="Z217" s="6"/>
    </row>
    <row r="218" spans="25:26" x14ac:dyDescent="0.35">
      <c r="Y218" s="6"/>
      <c r="Z218" s="6"/>
    </row>
    <row r="219" spans="25:26" x14ac:dyDescent="0.35">
      <c r="Y219" s="6"/>
      <c r="Z219" s="6"/>
    </row>
    <row r="220" spans="25:26" x14ac:dyDescent="0.35">
      <c r="Y220" s="6"/>
      <c r="Z220" s="6"/>
    </row>
    <row r="221" spans="25:26" x14ac:dyDescent="0.35">
      <c r="Y221" s="6"/>
      <c r="Z221" s="6"/>
    </row>
    <row r="222" spans="25:26" x14ac:dyDescent="0.35">
      <c r="Y222" s="6"/>
      <c r="Z222" s="6"/>
    </row>
    <row r="223" spans="25:26" x14ac:dyDescent="0.35">
      <c r="Y223" s="6"/>
      <c r="Z223" s="6"/>
    </row>
    <row r="224" spans="25:26" x14ac:dyDescent="0.35">
      <c r="Y224" s="6"/>
      <c r="Z224" s="6"/>
    </row>
    <row r="225" spans="25:26" x14ac:dyDescent="0.35">
      <c r="Y225" s="6"/>
      <c r="Z225" s="6"/>
    </row>
    <row r="226" spans="25:26" x14ac:dyDescent="0.35">
      <c r="Y226" s="6"/>
      <c r="Z226" s="6"/>
    </row>
    <row r="227" spans="25:26" x14ac:dyDescent="0.35">
      <c r="Y227" s="6"/>
      <c r="Z227" s="6"/>
    </row>
    <row r="228" spans="25:26" x14ac:dyDescent="0.35">
      <c r="Y228" s="6"/>
      <c r="Z228" s="6"/>
    </row>
    <row r="229" spans="25:26" x14ac:dyDescent="0.35">
      <c r="Y229" s="6"/>
      <c r="Z229" s="6"/>
    </row>
    <row r="230" spans="25:26" x14ac:dyDescent="0.35">
      <c r="Y230" s="6"/>
      <c r="Z230" s="6"/>
    </row>
    <row r="231" spans="25:26" x14ac:dyDescent="0.35">
      <c r="Y231" s="6"/>
      <c r="Z231" s="6"/>
    </row>
    <row r="232" spans="25:26" x14ac:dyDescent="0.35">
      <c r="Y232" s="6"/>
      <c r="Z232" s="6"/>
    </row>
  </sheetData>
  <autoFilter ref="A37:Z66" xr:uid="{612A77CC-103F-4819-8443-427B020E405D}">
    <sortState xmlns:xlrd2="http://schemas.microsoft.com/office/spreadsheetml/2017/richdata2" ref="A38:Z66">
      <sortCondition descending="1" ref="X37:X66"/>
    </sortState>
  </autoFilter>
  <mergeCells count="26">
    <mergeCell ref="A30:E30"/>
    <mergeCell ref="A3:F3"/>
    <mergeCell ref="AA3:AB5"/>
    <mergeCell ref="A18:E18"/>
    <mergeCell ref="A21:E21"/>
    <mergeCell ref="A24:C24"/>
    <mergeCell ref="A25:E25"/>
    <mergeCell ref="A26:E26"/>
    <mergeCell ref="A27:E27"/>
    <mergeCell ref="A28:E28"/>
    <mergeCell ref="A29:E29"/>
    <mergeCell ref="C69:C70"/>
    <mergeCell ref="D69:N69"/>
    <mergeCell ref="D70:N70"/>
    <mergeCell ref="A31:E31"/>
    <mergeCell ref="A32:E32"/>
    <mergeCell ref="A33:E33"/>
    <mergeCell ref="A34:E34"/>
    <mergeCell ref="A35:E35"/>
    <mergeCell ref="D71:K71"/>
    <mergeCell ref="D73:N73"/>
    <mergeCell ref="D74:N74"/>
    <mergeCell ref="D75:N75"/>
    <mergeCell ref="C76:C77"/>
    <mergeCell ref="D76:N76"/>
    <mergeCell ref="D77:N77"/>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A77CC-103F-4819-8443-427B020E405D}">
  <sheetPr>
    <tabColor rgb="FFFFFF00"/>
  </sheetPr>
  <dimension ref="A1:BU266"/>
  <sheetViews>
    <sheetView tabSelected="1" topLeftCell="A30" zoomScale="118" zoomScaleNormal="118" workbookViewId="0">
      <pane xSplit="3" topLeftCell="D1" activePane="topRight" state="frozen"/>
      <selection activeCell="A36" sqref="A36"/>
      <selection pane="topRight" activeCell="H60" sqref="H60"/>
    </sheetView>
  </sheetViews>
  <sheetFormatPr defaultRowHeight="18.75" x14ac:dyDescent="0.3"/>
  <cols>
    <col min="2" max="2" width="1" customWidth="1"/>
    <col min="3" max="3" width="45.140625" customWidth="1"/>
    <col min="4" max="4" width="11.85546875" style="2" customWidth="1"/>
    <col min="6" max="6" width="9.42578125" customWidth="1"/>
    <col min="7" max="8" width="10.28515625" customWidth="1"/>
    <col min="9" max="9" width="9.7109375" customWidth="1"/>
    <col min="10" max="10" width="9.7109375" hidden="1" customWidth="1"/>
    <col min="11" max="11" width="16.85546875" customWidth="1"/>
    <col min="12" max="12" width="15" customWidth="1"/>
    <col min="13" max="14" width="9.7109375" customWidth="1"/>
    <col min="15" max="15" width="9.7109375" hidden="1" customWidth="1"/>
    <col min="16" max="16" width="10.85546875" hidden="1" customWidth="1"/>
    <col min="17" max="17" width="9.7109375" hidden="1" customWidth="1"/>
    <col min="18" max="19" width="10.42578125" customWidth="1"/>
    <col min="20" max="20" width="11" customWidth="1"/>
    <col min="21" max="21" width="9.7109375" style="9" customWidth="1"/>
    <col min="22" max="22" width="12.5703125" style="9" customWidth="1"/>
    <col min="23" max="28" width="17.140625" style="9" customWidth="1"/>
    <col min="29" max="30" width="9.7109375" style="9" customWidth="1"/>
    <col min="31" max="31" width="15.5703125" customWidth="1"/>
    <col min="34" max="34" width="14.85546875" customWidth="1"/>
    <col min="36" max="36" width="10.7109375" customWidth="1"/>
    <col min="37" max="37" width="12.5703125" customWidth="1"/>
    <col min="38" max="38" width="18.28515625" customWidth="1"/>
    <col min="39" max="39" width="12" customWidth="1"/>
    <col min="40" max="40" width="13.140625" customWidth="1"/>
    <col min="41" max="42" width="14.140625" style="45" customWidth="1"/>
    <col min="43" max="43" width="34" customWidth="1"/>
    <col min="44" max="45" width="14.140625" customWidth="1"/>
    <col min="46" max="48" width="18.28515625" customWidth="1"/>
    <col min="49" max="49" width="20.5703125" customWidth="1"/>
    <col min="50" max="50" width="3.28515625" style="1" customWidth="1"/>
    <col min="51" max="51" width="223.42578125" customWidth="1"/>
    <col min="52" max="52" width="3.140625" customWidth="1"/>
    <col min="53" max="54" width="12" customWidth="1"/>
    <col min="55" max="55" width="10.42578125" customWidth="1"/>
    <col min="56" max="56" width="11.42578125" customWidth="1"/>
    <col min="57" max="58" width="14.42578125" customWidth="1"/>
    <col min="59" max="60" width="13.140625" customWidth="1"/>
    <col min="61" max="61" width="13" customWidth="1"/>
    <col min="62" max="62" width="13.7109375" customWidth="1"/>
    <col min="63" max="64" width="15.140625" customWidth="1"/>
    <col min="65" max="67" width="14.28515625" customWidth="1"/>
    <col min="68" max="68" width="29.140625" customWidth="1"/>
    <col min="69" max="69" width="18.7109375" hidden="1" customWidth="1"/>
    <col min="70" max="70" width="44.28515625" customWidth="1"/>
  </cols>
  <sheetData>
    <row r="1" spans="1:73" ht="0.75" customHeight="1" x14ac:dyDescent="0.3">
      <c r="A1" s="6"/>
      <c r="C1" s="6"/>
      <c r="D1" s="7"/>
      <c r="E1" s="6"/>
      <c r="F1" s="6"/>
      <c r="G1" s="6"/>
      <c r="H1" s="6"/>
      <c r="I1" s="6"/>
      <c r="J1" s="6"/>
      <c r="K1" s="6"/>
      <c r="L1" s="6"/>
      <c r="M1" s="6"/>
      <c r="N1" s="6"/>
      <c r="O1" s="6"/>
      <c r="P1" s="6"/>
      <c r="Q1" s="6"/>
      <c r="R1" s="6"/>
      <c r="S1" s="6"/>
      <c r="T1" s="6"/>
      <c r="U1" s="8"/>
      <c r="V1" s="8"/>
      <c r="W1" s="8"/>
      <c r="X1" s="8"/>
      <c r="Y1" s="8"/>
      <c r="Z1" s="8"/>
      <c r="AA1" s="8"/>
      <c r="AB1" s="8"/>
      <c r="AC1" s="8"/>
      <c r="AD1" s="8"/>
      <c r="AE1" s="6"/>
      <c r="AF1" s="6"/>
      <c r="AG1" s="6"/>
      <c r="AH1" s="6"/>
      <c r="AI1" s="6"/>
      <c r="AJ1" s="6"/>
      <c r="AK1" s="6"/>
      <c r="AL1" s="6"/>
      <c r="AM1" s="6"/>
      <c r="AN1" s="6"/>
      <c r="AO1" s="43"/>
      <c r="AP1" s="43"/>
      <c r="AQ1" s="6"/>
      <c r="AR1" s="6"/>
      <c r="AS1" s="6"/>
      <c r="AT1" s="6"/>
      <c r="AU1" s="6"/>
      <c r="AV1" s="6"/>
      <c r="AW1" s="6"/>
      <c r="AY1" s="6"/>
      <c r="AZ1" s="6"/>
      <c r="BA1" s="6"/>
      <c r="BB1" s="6"/>
      <c r="BC1" s="6"/>
      <c r="BD1" s="6"/>
      <c r="BE1" s="6"/>
      <c r="BF1" s="6"/>
      <c r="BG1" s="6"/>
      <c r="BH1" s="6"/>
      <c r="BI1" s="6"/>
      <c r="BJ1" s="6"/>
      <c r="BK1" s="6"/>
      <c r="BL1" s="6"/>
      <c r="BM1" s="6"/>
      <c r="BN1" s="6"/>
      <c r="BO1" s="6"/>
      <c r="BP1" s="6"/>
      <c r="BQ1" s="6"/>
    </row>
    <row r="2" spans="1:73" ht="0.75" customHeight="1" thickBot="1" x14ac:dyDescent="0.35">
      <c r="A2" s="6"/>
      <c r="C2" s="6"/>
      <c r="D2" s="7"/>
      <c r="E2" s="6"/>
      <c r="F2" s="6"/>
      <c r="G2" s="6"/>
      <c r="H2" s="6"/>
      <c r="I2" s="6"/>
      <c r="J2" s="6"/>
      <c r="K2" s="6"/>
      <c r="L2" s="6"/>
      <c r="M2" s="6"/>
      <c r="N2" s="6"/>
      <c r="O2" s="6"/>
      <c r="P2" s="6"/>
      <c r="Q2" s="6"/>
      <c r="R2" s="6"/>
      <c r="S2" s="6"/>
      <c r="T2" s="6"/>
      <c r="U2" s="8"/>
      <c r="V2" s="8"/>
      <c r="W2" s="8"/>
      <c r="X2" s="8"/>
      <c r="Y2" s="8"/>
      <c r="Z2" s="8"/>
      <c r="AA2" s="8"/>
      <c r="AB2" s="8"/>
      <c r="AC2" s="8"/>
      <c r="AD2" s="8"/>
      <c r="AE2" s="6"/>
      <c r="AF2" s="6"/>
      <c r="AG2" s="6"/>
      <c r="AH2" s="6"/>
      <c r="AI2" s="6"/>
      <c r="AJ2" s="6"/>
      <c r="AK2" s="6"/>
      <c r="AL2" s="6"/>
      <c r="AM2" s="6"/>
      <c r="AN2" s="6"/>
      <c r="AO2" s="43"/>
      <c r="AP2" s="43"/>
      <c r="AQ2" s="6"/>
      <c r="AR2" s="6"/>
      <c r="AS2" s="6"/>
      <c r="AT2" s="6"/>
      <c r="AU2" s="6"/>
      <c r="AV2" s="6"/>
      <c r="AW2" s="6"/>
      <c r="AY2" s="6"/>
      <c r="AZ2" s="6"/>
      <c r="BA2" s="6"/>
      <c r="BB2" s="6"/>
      <c r="BC2" s="6"/>
      <c r="BD2" s="6"/>
      <c r="BE2" s="6"/>
      <c r="BF2" s="6"/>
      <c r="BG2" s="6"/>
      <c r="BH2" s="6"/>
      <c r="BI2" s="6"/>
      <c r="BJ2" s="6"/>
      <c r="BK2" s="6"/>
      <c r="BL2" s="6"/>
      <c r="BM2" s="6"/>
      <c r="BN2" s="6"/>
      <c r="BO2" s="6"/>
      <c r="BP2" s="6"/>
      <c r="BQ2" s="6"/>
    </row>
    <row r="3" spans="1:73" ht="33" customHeight="1" x14ac:dyDescent="0.45">
      <c r="A3" s="422" t="s">
        <v>15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11"/>
      <c r="AE3" s="11"/>
      <c r="AF3" s="11"/>
      <c r="AG3" s="11"/>
      <c r="AH3" s="11"/>
      <c r="AI3" s="11"/>
      <c r="AJ3" s="11"/>
      <c r="AK3" s="11"/>
      <c r="AL3" s="11"/>
      <c r="AM3" s="11"/>
      <c r="AN3" s="11"/>
      <c r="AO3" s="44"/>
      <c r="AP3" s="44"/>
      <c r="AQ3" s="11"/>
      <c r="AR3" s="11"/>
      <c r="AS3" s="11"/>
      <c r="AT3" s="11"/>
      <c r="AU3" s="11"/>
      <c r="AV3" s="11"/>
      <c r="AW3" s="11"/>
      <c r="AX3" s="15"/>
      <c r="AY3" s="6"/>
      <c r="AZ3" s="6"/>
      <c r="BA3" s="443" t="s">
        <v>88</v>
      </c>
      <c r="BB3" s="444"/>
      <c r="BC3" s="445"/>
      <c r="BD3" s="445"/>
      <c r="BE3" s="445"/>
      <c r="BF3" s="445"/>
      <c r="BG3" s="445"/>
      <c r="BH3" s="445"/>
      <c r="BI3" s="445"/>
      <c r="BJ3" s="445"/>
      <c r="BK3" s="445"/>
      <c r="BL3" s="445"/>
      <c r="BM3" s="445"/>
      <c r="BN3" s="445"/>
      <c r="BO3" s="445"/>
      <c r="BP3" s="41"/>
      <c r="BQ3" s="41"/>
      <c r="BR3" s="423"/>
      <c r="BS3" s="423"/>
      <c r="BT3" s="423"/>
      <c r="BU3" s="423"/>
    </row>
    <row r="4" spans="1:73" ht="14.45" customHeight="1" x14ac:dyDescent="0.25">
      <c r="A4" s="6"/>
      <c r="B4" s="6"/>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44"/>
      <c r="AP4" s="44"/>
      <c r="AQ4" s="11"/>
      <c r="AR4" s="11"/>
      <c r="AS4" s="11"/>
      <c r="AT4" s="11"/>
      <c r="AU4" s="11"/>
      <c r="AV4" s="11"/>
      <c r="AW4" s="11"/>
      <c r="AX4" s="15"/>
      <c r="AY4" s="6"/>
      <c r="AZ4" s="6"/>
      <c r="BA4" s="446"/>
      <c r="BB4" s="447"/>
      <c r="BC4" s="447"/>
      <c r="BD4" s="447"/>
      <c r="BE4" s="447"/>
      <c r="BF4" s="447"/>
      <c r="BG4" s="447"/>
      <c r="BH4" s="447"/>
      <c r="BI4" s="447"/>
      <c r="BJ4" s="447"/>
      <c r="BK4" s="447"/>
      <c r="BL4" s="447"/>
      <c r="BM4" s="447"/>
      <c r="BN4" s="447"/>
      <c r="BO4" s="447"/>
      <c r="BP4" s="41"/>
      <c r="BQ4" s="41"/>
      <c r="BR4" s="423"/>
      <c r="BS4" s="423"/>
      <c r="BT4" s="423"/>
      <c r="BU4" s="423"/>
    </row>
    <row r="5" spans="1:73" ht="15" customHeight="1" thickBot="1" x14ac:dyDescent="0.3">
      <c r="A5" s="6"/>
      <c r="B5" s="6"/>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44"/>
      <c r="AP5" s="44"/>
      <c r="AQ5" s="11"/>
      <c r="AR5" s="11"/>
      <c r="AS5" s="11"/>
      <c r="AT5" s="11"/>
      <c r="AU5" s="11"/>
      <c r="AV5" s="11"/>
      <c r="AW5" s="11"/>
      <c r="AX5" s="15"/>
      <c r="AY5" s="6"/>
      <c r="AZ5" s="6"/>
      <c r="BA5" s="446"/>
      <c r="BB5" s="447"/>
      <c r="BC5" s="447"/>
      <c r="BD5" s="447"/>
      <c r="BE5" s="447"/>
      <c r="BF5" s="447"/>
      <c r="BG5" s="447"/>
      <c r="BH5" s="447"/>
      <c r="BI5" s="447"/>
      <c r="BJ5" s="447"/>
      <c r="BK5" s="447"/>
      <c r="BL5" s="447"/>
      <c r="BM5" s="447"/>
      <c r="BN5" s="447"/>
      <c r="BO5" s="447"/>
      <c r="BP5" s="41"/>
      <c r="BQ5" s="41"/>
      <c r="BR5" s="424"/>
      <c r="BS5" s="424"/>
      <c r="BT5" s="424"/>
      <c r="BU5" s="424"/>
    </row>
    <row r="6" spans="1:73" ht="15" customHeight="1" x14ac:dyDescent="0.25">
      <c r="A6" s="6"/>
      <c r="B6" s="6"/>
      <c r="C6" s="6"/>
      <c r="D6" s="6"/>
      <c r="E6" s="6"/>
      <c r="F6" s="6"/>
      <c r="G6" s="6"/>
      <c r="H6" s="6"/>
      <c r="I6" s="6"/>
      <c r="J6" s="6"/>
      <c r="K6" s="6"/>
      <c r="L6" s="6"/>
      <c r="M6" s="6"/>
      <c r="N6" s="6"/>
      <c r="O6" s="6"/>
      <c r="P6" s="6"/>
      <c r="Q6" s="6"/>
      <c r="R6" s="6"/>
      <c r="S6" s="6"/>
      <c r="T6" s="6"/>
      <c r="U6" s="6"/>
      <c r="V6" s="6"/>
      <c r="W6" s="11"/>
      <c r="X6" s="11"/>
      <c r="Y6" s="11"/>
      <c r="Z6" s="11"/>
      <c r="AA6" s="11"/>
      <c r="AB6" s="11"/>
      <c r="AC6" s="11"/>
      <c r="AD6" s="11"/>
      <c r="AE6" s="11"/>
      <c r="AF6" s="11"/>
      <c r="AG6" s="11"/>
      <c r="AH6" s="11"/>
      <c r="AI6" s="11"/>
      <c r="AJ6" s="11"/>
      <c r="AK6" s="11"/>
      <c r="AL6" s="11"/>
      <c r="AM6" s="11"/>
      <c r="AN6" s="11"/>
      <c r="AO6" s="44"/>
      <c r="AP6" s="44"/>
      <c r="AQ6" s="11"/>
      <c r="AR6" s="11"/>
      <c r="AS6" s="11"/>
      <c r="AT6" s="11"/>
      <c r="AU6" s="11"/>
      <c r="AV6" s="11"/>
      <c r="AW6" s="11"/>
      <c r="AX6" s="11"/>
      <c r="AY6" s="6"/>
      <c r="AZ6" s="6"/>
      <c r="BA6" s="76"/>
      <c r="BB6" s="76"/>
      <c r="BC6" s="76"/>
      <c r="BD6" s="76"/>
      <c r="BE6" s="76"/>
      <c r="BF6" s="76"/>
      <c r="BG6" s="76"/>
      <c r="BH6" s="76"/>
      <c r="BI6" s="76"/>
      <c r="BJ6" s="76"/>
      <c r="BK6" s="76"/>
      <c r="BL6" s="76"/>
      <c r="BM6" s="76"/>
      <c r="BN6" s="76"/>
      <c r="BO6" s="76"/>
      <c r="BP6" s="76"/>
      <c r="BQ6" s="76"/>
      <c r="BR6" s="12"/>
      <c r="BS6" s="12"/>
      <c r="BT6" s="12"/>
      <c r="BU6" s="12"/>
    </row>
    <row r="7" spans="1:73" ht="15" customHeight="1" x14ac:dyDescent="0.25">
      <c r="A7" s="6"/>
      <c r="B7" s="6"/>
      <c r="C7" s="6"/>
      <c r="D7" s="6"/>
      <c r="E7" s="6"/>
      <c r="F7" s="6"/>
      <c r="G7" s="6"/>
      <c r="H7" s="6"/>
      <c r="I7" s="6"/>
      <c r="J7" s="6"/>
      <c r="K7" s="6"/>
      <c r="L7" s="6"/>
      <c r="M7" s="6"/>
      <c r="N7" s="6"/>
      <c r="O7" s="6"/>
      <c r="P7" s="6"/>
      <c r="Q7" s="6"/>
      <c r="R7" s="6"/>
      <c r="S7" s="6"/>
      <c r="T7" s="6"/>
      <c r="U7" s="6"/>
      <c r="V7" s="6"/>
      <c r="W7" s="11"/>
      <c r="X7" s="11"/>
      <c r="Y7" s="11"/>
      <c r="Z7" s="11"/>
      <c r="AA7" s="11"/>
      <c r="AB7" s="11"/>
      <c r="AC7" s="11"/>
      <c r="AD7" s="11"/>
      <c r="AE7" s="11"/>
      <c r="AF7" s="11"/>
      <c r="AG7" s="11"/>
      <c r="AH7" s="11"/>
      <c r="AI7" s="11"/>
      <c r="AJ7" s="11"/>
      <c r="AK7" s="11"/>
      <c r="AL7" s="11"/>
      <c r="AM7" s="11"/>
      <c r="AN7" s="11"/>
      <c r="AO7" s="44"/>
      <c r="AP7" s="44"/>
      <c r="AQ7" s="11"/>
      <c r="AR7" s="11"/>
      <c r="AS7" s="11"/>
      <c r="AT7" s="11"/>
      <c r="AU7" s="11"/>
      <c r="AV7" s="11"/>
      <c r="AW7" s="11"/>
      <c r="AX7" s="11"/>
      <c r="AY7" s="6"/>
      <c r="AZ7" s="6"/>
      <c r="BA7" s="76"/>
      <c r="BB7" s="76"/>
      <c r="BC7" s="76"/>
      <c r="BD7" s="76"/>
      <c r="BE7" s="76"/>
      <c r="BF7" s="76"/>
      <c r="BG7" s="76"/>
      <c r="BH7" s="76"/>
      <c r="BI7" s="76"/>
      <c r="BJ7" s="76"/>
      <c r="BK7" s="76"/>
      <c r="BL7" s="76"/>
      <c r="BM7" s="76"/>
      <c r="BN7" s="76"/>
      <c r="BO7" s="76"/>
      <c r="BP7" s="76"/>
      <c r="BQ7" s="76"/>
      <c r="BR7" s="12"/>
      <c r="BS7" s="12"/>
      <c r="BT7" s="12"/>
      <c r="BU7" s="12"/>
    </row>
    <row r="8" spans="1:73" ht="15" customHeight="1" x14ac:dyDescent="0.25">
      <c r="A8" s="6"/>
      <c r="B8" s="6"/>
      <c r="C8" s="6"/>
      <c r="D8" s="6"/>
      <c r="E8" s="6"/>
      <c r="F8" s="6"/>
      <c r="G8" s="6"/>
      <c r="H8" s="6"/>
      <c r="I8" s="6"/>
      <c r="J8" s="6"/>
      <c r="K8" s="6"/>
      <c r="L8" s="6"/>
      <c r="M8" s="6"/>
      <c r="N8" s="6"/>
      <c r="O8" s="6"/>
      <c r="P8" s="6"/>
      <c r="Q8" s="6"/>
      <c r="R8" s="6"/>
      <c r="S8" s="6"/>
      <c r="T8" s="6"/>
      <c r="U8" s="6"/>
      <c r="V8" s="6"/>
      <c r="W8" s="11"/>
      <c r="X8" s="11"/>
      <c r="Y8" s="11"/>
      <c r="Z8" s="11"/>
      <c r="AA8" s="11"/>
      <c r="AB8" s="11"/>
      <c r="AC8" s="11"/>
      <c r="AD8" s="11"/>
      <c r="AE8" s="11"/>
      <c r="AF8" s="11"/>
      <c r="AG8" s="11"/>
      <c r="AH8" s="11"/>
      <c r="AI8" s="11"/>
      <c r="AJ8" s="11"/>
      <c r="AK8" s="11"/>
      <c r="AL8" s="11"/>
      <c r="AM8" s="11"/>
      <c r="AN8" s="11"/>
      <c r="AO8" s="44"/>
      <c r="AP8" s="44"/>
      <c r="AQ8" s="11"/>
      <c r="AR8" s="11"/>
      <c r="AS8" s="11"/>
      <c r="AT8" s="11"/>
      <c r="AU8" s="11"/>
      <c r="AV8" s="11"/>
      <c r="AW8" s="11"/>
      <c r="AX8" s="11"/>
      <c r="AY8" s="6"/>
      <c r="AZ8" s="6"/>
      <c r="BA8" s="76"/>
      <c r="BB8" s="76"/>
      <c r="BC8" s="76"/>
      <c r="BD8" s="76"/>
      <c r="BE8" s="76"/>
      <c r="BF8" s="76"/>
      <c r="BG8" s="76"/>
      <c r="BH8" s="76"/>
      <c r="BI8" s="76"/>
      <c r="BJ8" s="76"/>
      <c r="BK8" s="76"/>
      <c r="BL8" s="76"/>
      <c r="BM8" s="76"/>
      <c r="BN8" s="76"/>
      <c r="BO8" s="76"/>
      <c r="BP8" s="76"/>
      <c r="BQ8" s="76"/>
      <c r="BR8" s="12"/>
      <c r="BS8" s="12"/>
      <c r="BT8" s="12"/>
      <c r="BU8" s="12"/>
    </row>
    <row r="9" spans="1:73" ht="15" customHeight="1" x14ac:dyDescent="0.25">
      <c r="A9" s="6"/>
      <c r="B9" s="6"/>
      <c r="C9" s="6"/>
      <c r="D9" s="6"/>
      <c r="E9" s="6"/>
      <c r="F9" s="6"/>
      <c r="G9" s="6"/>
      <c r="H9" s="6"/>
      <c r="I9" s="6"/>
      <c r="J9" s="6"/>
      <c r="K9" s="6"/>
      <c r="L9" s="6"/>
      <c r="M9" s="6"/>
      <c r="N9" s="6"/>
      <c r="O9" s="6"/>
      <c r="P9" s="6"/>
      <c r="Q9" s="6"/>
      <c r="R9" s="6"/>
      <c r="S9" s="6"/>
      <c r="T9" s="6"/>
      <c r="U9" s="6"/>
      <c r="V9" s="6"/>
      <c r="W9" s="11"/>
      <c r="X9" s="11"/>
      <c r="Y9" s="11"/>
      <c r="Z9" s="11"/>
      <c r="AA9" s="11"/>
      <c r="AB9" s="11"/>
      <c r="AC9" s="11"/>
      <c r="AD9" s="11"/>
      <c r="AE9" s="11"/>
      <c r="AF9" s="11"/>
      <c r="AG9" s="11"/>
      <c r="AH9" s="11"/>
      <c r="AI9" s="11"/>
      <c r="AJ9" s="11"/>
      <c r="AK9" s="11"/>
      <c r="AL9" s="11"/>
      <c r="AM9" s="11"/>
      <c r="AN9" s="11"/>
      <c r="AO9" s="44"/>
      <c r="AP9" s="44"/>
      <c r="AQ9" s="11"/>
      <c r="AR9" s="11"/>
      <c r="AS9" s="11"/>
      <c r="AT9" s="11"/>
      <c r="AU9" s="11"/>
      <c r="AV9" s="11"/>
      <c r="AW9" s="11"/>
      <c r="AX9" s="11"/>
      <c r="AY9" s="6"/>
      <c r="AZ9" s="6"/>
      <c r="BA9" s="76"/>
      <c r="BB9" s="76"/>
      <c r="BC9" s="76"/>
      <c r="BD9" s="76"/>
      <c r="BE9" s="76"/>
      <c r="BF9" s="76"/>
      <c r="BG9" s="76"/>
      <c r="BH9" s="76"/>
      <c r="BI9" s="76"/>
      <c r="BJ9" s="76"/>
      <c r="BK9" s="76"/>
      <c r="BL9" s="76"/>
      <c r="BM9" s="76"/>
      <c r="BN9" s="76"/>
      <c r="BO9" s="76"/>
      <c r="BP9" s="76"/>
      <c r="BQ9" s="76"/>
      <c r="BR9" s="12"/>
      <c r="BS9" s="12"/>
      <c r="BT9" s="12"/>
      <c r="BU9" s="12"/>
    </row>
    <row r="10" spans="1:73" ht="15" customHeight="1" x14ac:dyDescent="0.25">
      <c r="A10" s="6"/>
      <c r="B10" s="6"/>
      <c r="C10" s="6"/>
      <c r="D10" s="6"/>
      <c r="E10" s="6"/>
      <c r="F10" s="6"/>
      <c r="G10" s="6"/>
      <c r="H10" s="6"/>
      <c r="I10" s="6"/>
      <c r="J10" s="6"/>
      <c r="K10" s="6"/>
      <c r="L10" s="6"/>
      <c r="M10" s="6"/>
      <c r="N10" s="6"/>
      <c r="O10" s="6"/>
      <c r="P10" s="6"/>
      <c r="Q10" s="6"/>
      <c r="R10" s="6"/>
      <c r="S10" s="6"/>
      <c r="T10" s="6"/>
      <c r="U10" s="6"/>
      <c r="V10" s="6"/>
      <c r="W10" s="11"/>
      <c r="X10" s="11"/>
      <c r="Y10" s="11"/>
      <c r="Z10" s="11"/>
      <c r="AA10" s="11"/>
      <c r="AB10" s="11"/>
      <c r="AC10" s="11"/>
      <c r="AD10" s="11"/>
      <c r="AE10" s="11"/>
      <c r="AF10" s="11"/>
      <c r="AG10" s="11"/>
      <c r="AH10" s="11"/>
      <c r="AI10" s="11"/>
      <c r="AJ10" s="11"/>
      <c r="AK10" s="11"/>
      <c r="AL10" s="11"/>
      <c r="AM10" s="11"/>
      <c r="AN10" s="11"/>
      <c r="AO10" s="44"/>
      <c r="AP10" s="44"/>
      <c r="AQ10" s="11"/>
      <c r="AR10" s="11"/>
      <c r="AS10" s="11"/>
      <c r="AT10" s="11"/>
      <c r="AU10" s="11"/>
      <c r="AV10" s="11"/>
      <c r="AW10" s="11"/>
      <c r="AX10" s="11"/>
      <c r="AY10" s="6"/>
      <c r="AZ10" s="6"/>
      <c r="BA10" s="76"/>
      <c r="BB10" s="76"/>
      <c r="BC10" s="76"/>
      <c r="BD10" s="76"/>
      <c r="BE10" s="76"/>
      <c r="BF10" s="76"/>
      <c r="BG10" s="76"/>
      <c r="BH10" s="76"/>
      <c r="BI10" s="76"/>
      <c r="BJ10" s="76"/>
      <c r="BK10" s="76"/>
      <c r="BL10" s="76"/>
      <c r="BM10" s="76"/>
      <c r="BN10" s="76"/>
      <c r="BO10" s="76"/>
      <c r="BP10" s="76"/>
      <c r="BQ10" s="76"/>
      <c r="BR10" s="12"/>
      <c r="BS10" s="12"/>
      <c r="BT10" s="12"/>
      <c r="BU10" s="12"/>
    </row>
    <row r="11" spans="1:73" ht="15" customHeight="1" x14ac:dyDescent="0.25">
      <c r="A11" s="6"/>
      <c r="B11" s="6"/>
      <c r="C11" s="6"/>
      <c r="D11" s="6"/>
      <c r="E11" s="6"/>
      <c r="F11" s="6"/>
      <c r="G11" s="6"/>
      <c r="H11" s="6"/>
      <c r="I11" s="6"/>
      <c r="J11" s="6"/>
      <c r="K11" s="6"/>
      <c r="L11" s="6"/>
      <c r="M11" s="6"/>
      <c r="N11" s="6"/>
      <c r="O11" s="6"/>
      <c r="P11" s="6"/>
      <c r="Q11" s="6"/>
      <c r="R11" s="6"/>
      <c r="S11" s="6"/>
      <c r="T11" s="6"/>
      <c r="U11" s="6"/>
      <c r="V11" s="6"/>
      <c r="W11" s="11"/>
      <c r="X11" s="11"/>
      <c r="Y11" s="11"/>
      <c r="Z11" s="11"/>
      <c r="AA11" s="11"/>
      <c r="AB11" s="11"/>
      <c r="AC11" s="11"/>
      <c r="AD11" s="11"/>
      <c r="AE11" s="11"/>
      <c r="AF11" s="11"/>
      <c r="AG11" s="11"/>
      <c r="AH11" s="11"/>
      <c r="AI11" s="11"/>
      <c r="AJ11" s="11"/>
      <c r="AK11" s="11"/>
      <c r="AL11" s="11"/>
      <c r="AM11" s="11"/>
      <c r="AN11" s="11"/>
      <c r="AO11" s="44"/>
      <c r="AP11" s="44"/>
      <c r="AQ11" s="11"/>
      <c r="AR11" s="11"/>
      <c r="AS11" s="11"/>
      <c r="AT11" s="11"/>
      <c r="AU11" s="11"/>
      <c r="AV11" s="11"/>
      <c r="AW11" s="11"/>
      <c r="AX11" s="11"/>
      <c r="AY11" s="6"/>
      <c r="AZ11" s="6"/>
      <c r="BA11" s="76"/>
      <c r="BB11" s="76"/>
      <c r="BC11" s="76"/>
      <c r="BD11" s="76"/>
      <c r="BE11" s="76"/>
      <c r="BF11" s="76"/>
      <c r="BG11" s="76"/>
      <c r="BH11" s="76"/>
      <c r="BI11" s="76"/>
      <c r="BJ11" s="76"/>
      <c r="BK11" s="76"/>
      <c r="BL11" s="76"/>
      <c r="BM11" s="76"/>
      <c r="BN11" s="76"/>
      <c r="BO11" s="76"/>
      <c r="BP11" s="76"/>
      <c r="BQ11" s="76"/>
      <c r="BR11" s="12"/>
      <c r="BS11" s="12"/>
      <c r="BT11" s="12"/>
      <c r="BU11" s="12"/>
    </row>
    <row r="12" spans="1:73" ht="15" customHeight="1" x14ac:dyDescent="0.25">
      <c r="A12" s="6"/>
      <c r="B12" s="6"/>
      <c r="C12" s="6"/>
      <c r="D12" s="6"/>
      <c r="E12" s="6"/>
      <c r="F12" s="6"/>
      <c r="G12" s="6"/>
      <c r="H12" s="6"/>
      <c r="I12" s="6"/>
      <c r="J12" s="6"/>
      <c r="K12" s="6"/>
      <c r="L12" s="6"/>
      <c r="M12" s="6"/>
      <c r="N12" s="6"/>
      <c r="O12" s="6"/>
      <c r="P12" s="6"/>
      <c r="Q12" s="6"/>
      <c r="R12" s="6"/>
      <c r="S12" s="6"/>
      <c r="T12" s="6"/>
      <c r="U12" s="6"/>
      <c r="V12" s="6"/>
      <c r="W12" s="11"/>
      <c r="X12" s="11"/>
      <c r="Y12" s="11"/>
      <c r="Z12" s="11"/>
      <c r="AA12" s="11"/>
      <c r="AB12" s="11"/>
      <c r="AC12" s="11"/>
      <c r="AD12" s="11"/>
      <c r="AE12" s="11"/>
      <c r="AF12" s="11"/>
      <c r="AG12" s="11"/>
      <c r="AH12" s="11"/>
      <c r="AI12" s="11"/>
      <c r="AJ12" s="11"/>
      <c r="AK12" s="11"/>
      <c r="AL12" s="11"/>
      <c r="AM12" s="11"/>
      <c r="AN12" s="11"/>
      <c r="AO12" s="44"/>
      <c r="AP12" s="44"/>
      <c r="AQ12" s="11"/>
      <c r="AR12" s="11"/>
      <c r="AS12" s="11"/>
      <c r="AT12" s="11"/>
      <c r="AU12" s="11"/>
      <c r="AV12" s="11"/>
      <c r="AW12" s="11"/>
      <c r="AX12" s="11"/>
      <c r="AY12" s="6"/>
      <c r="AZ12" s="6"/>
      <c r="BA12" s="76"/>
      <c r="BB12" s="76"/>
      <c r="BC12" s="76"/>
      <c r="BD12" s="76"/>
      <c r="BE12" s="76"/>
      <c r="BF12" s="76"/>
      <c r="BG12" s="76"/>
      <c r="BH12" s="76"/>
      <c r="BI12" s="76"/>
      <c r="BJ12" s="76"/>
      <c r="BK12" s="76"/>
      <c r="BL12" s="76"/>
      <c r="BM12" s="76"/>
      <c r="BN12" s="76"/>
      <c r="BO12" s="76"/>
      <c r="BP12" s="76"/>
      <c r="BQ12" s="76"/>
      <c r="BR12" s="12"/>
      <c r="BS12" s="12"/>
      <c r="BT12" s="12"/>
      <c r="BU12" s="12"/>
    </row>
    <row r="13" spans="1:73" ht="15" customHeight="1" x14ac:dyDescent="0.25">
      <c r="A13" s="6"/>
      <c r="B13" s="6"/>
      <c r="C13" s="6"/>
      <c r="D13" s="6"/>
      <c r="E13" s="6"/>
      <c r="F13" s="6"/>
      <c r="G13" s="6"/>
      <c r="H13" s="6"/>
      <c r="I13" s="6"/>
      <c r="J13" s="6"/>
      <c r="K13" s="6"/>
      <c r="L13" s="6"/>
      <c r="M13" s="6"/>
      <c r="N13" s="6"/>
      <c r="O13" s="6"/>
      <c r="P13" s="6"/>
      <c r="Q13" s="6"/>
      <c r="R13" s="6"/>
      <c r="S13" s="6"/>
      <c r="T13" s="6"/>
      <c r="U13" s="6"/>
      <c r="V13" s="6"/>
      <c r="W13" s="11"/>
      <c r="X13" s="11"/>
      <c r="Y13" s="11"/>
      <c r="Z13" s="11"/>
      <c r="AA13" s="11"/>
      <c r="AB13" s="11"/>
      <c r="AC13" s="11"/>
      <c r="AD13" s="11"/>
      <c r="AE13" s="11"/>
      <c r="AF13" s="11"/>
      <c r="AG13" s="11"/>
      <c r="AH13" s="11"/>
      <c r="AI13" s="11"/>
      <c r="AJ13" s="11"/>
      <c r="AK13" s="11"/>
      <c r="AL13" s="11"/>
      <c r="AM13" s="11"/>
      <c r="AN13" s="11"/>
      <c r="AO13" s="44"/>
      <c r="AP13" s="44"/>
      <c r="AQ13" s="11"/>
      <c r="AR13" s="11"/>
      <c r="AS13" s="11"/>
      <c r="AT13" s="11"/>
      <c r="AU13" s="11"/>
      <c r="AV13" s="11"/>
      <c r="AW13" s="11"/>
      <c r="AX13" s="11"/>
      <c r="AY13" s="6"/>
      <c r="AZ13" s="6"/>
      <c r="BA13" s="76"/>
      <c r="BB13" s="76"/>
      <c r="BC13" s="76"/>
      <c r="BD13" s="76"/>
      <c r="BE13" s="76"/>
      <c r="BF13" s="76"/>
      <c r="BG13" s="76"/>
      <c r="BH13" s="76"/>
      <c r="BI13" s="76"/>
      <c r="BJ13" s="76"/>
      <c r="BK13" s="76"/>
      <c r="BL13" s="76"/>
      <c r="BM13" s="76"/>
      <c r="BN13" s="76"/>
      <c r="BO13" s="76"/>
      <c r="BP13" s="76"/>
      <c r="BQ13" s="76"/>
      <c r="BR13" s="12"/>
      <c r="BS13" s="12"/>
      <c r="BT13" s="12"/>
      <c r="BU13" s="12"/>
    </row>
    <row r="14" spans="1:73" ht="15" customHeight="1" x14ac:dyDescent="0.25">
      <c r="A14" s="6"/>
      <c r="B14" s="6"/>
      <c r="C14" s="6"/>
      <c r="D14" s="6"/>
      <c r="E14" s="6"/>
      <c r="F14" s="6"/>
      <c r="G14" s="6"/>
      <c r="H14" s="6"/>
      <c r="I14" s="6"/>
      <c r="J14" s="6"/>
      <c r="K14" s="6"/>
      <c r="L14" s="6"/>
      <c r="M14" s="6"/>
      <c r="N14" s="6"/>
      <c r="O14" s="6"/>
      <c r="P14" s="6"/>
      <c r="Q14" s="6"/>
      <c r="R14" s="6"/>
      <c r="S14" s="6"/>
      <c r="T14" s="6"/>
      <c r="U14" s="6"/>
      <c r="V14" s="6"/>
      <c r="W14" s="11"/>
      <c r="X14" s="11"/>
      <c r="Y14" s="11"/>
      <c r="Z14" s="11"/>
      <c r="AA14" s="11"/>
      <c r="AB14" s="11"/>
      <c r="AC14" s="11"/>
      <c r="AD14" s="11"/>
      <c r="AE14" s="11"/>
      <c r="AF14" s="11"/>
      <c r="AG14" s="11"/>
      <c r="AH14" s="11"/>
      <c r="AI14" s="11"/>
      <c r="AJ14" s="11"/>
      <c r="AK14" s="11"/>
      <c r="AL14" s="11"/>
      <c r="AM14" s="11"/>
      <c r="AN14" s="11"/>
      <c r="AO14" s="44"/>
      <c r="AP14" s="44"/>
      <c r="AQ14" s="11"/>
      <c r="AR14" s="11"/>
      <c r="AS14" s="11"/>
      <c r="AT14" s="11"/>
      <c r="AU14" s="11"/>
      <c r="AV14" s="11"/>
      <c r="AW14" s="11"/>
      <c r="AX14" s="11"/>
      <c r="AY14" s="6"/>
      <c r="AZ14" s="6"/>
      <c r="BA14" s="76"/>
      <c r="BB14" s="76"/>
      <c r="BC14" s="76"/>
      <c r="BD14" s="76"/>
      <c r="BE14" s="76"/>
      <c r="BF14" s="76"/>
      <c r="BG14" s="76"/>
      <c r="BH14" s="76"/>
      <c r="BI14" s="76"/>
      <c r="BJ14" s="76"/>
      <c r="BK14" s="76"/>
      <c r="BL14" s="76"/>
      <c r="BM14" s="76"/>
      <c r="BN14" s="76"/>
      <c r="BO14" s="76"/>
      <c r="BP14" s="76"/>
      <c r="BQ14" s="76"/>
      <c r="BR14" s="12"/>
      <c r="BS14" s="12"/>
      <c r="BT14" s="12"/>
      <c r="BU14" s="12"/>
    </row>
    <row r="15" spans="1:73" ht="15" customHeight="1" x14ac:dyDescent="0.25">
      <c r="A15" s="6"/>
      <c r="B15" s="6"/>
      <c r="C15" s="6"/>
      <c r="D15" s="6"/>
      <c r="E15" s="6"/>
      <c r="F15" s="6"/>
      <c r="G15" s="6"/>
      <c r="H15" s="6"/>
      <c r="I15" s="6"/>
      <c r="J15" s="6"/>
      <c r="K15" s="6"/>
      <c r="L15" s="6"/>
      <c r="M15" s="6"/>
      <c r="N15" s="6"/>
      <c r="O15" s="6"/>
      <c r="P15" s="6"/>
      <c r="Q15" s="6"/>
      <c r="R15" s="6"/>
      <c r="S15" s="6"/>
      <c r="T15" s="6"/>
      <c r="U15" s="6"/>
      <c r="V15" s="6"/>
      <c r="W15" s="11"/>
      <c r="X15" s="11"/>
      <c r="Y15" s="11"/>
      <c r="Z15" s="11"/>
      <c r="AA15" s="11"/>
      <c r="AB15" s="11"/>
      <c r="AC15" s="11"/>
      <c r="AD15" s="11"/>
      <c r="AE15" s="11"/>
      <c r="AF15" s="11"/>
      <c r="AG15" s="11"/>
      <c r="AH15" s="11"/>
      <c r="AI15" s="11"/>
      <c r="AJ15" s="11"/>
      <c r="AK15" s="11"/>
      <c r="AL15" s="11"/>
      <c r="AM15" s="11"/>
      <c r="AN15" s="11"/>
      <c r="AO15" s="44"/>
      <c r="AP15" s="44"/>
      <c r="AQ15" s="11"/>
      <c r="AR15" s="11"/>
      <c r="AS15" s="11"/>
      <c r="AT15" s="11"/>
      <c r="AU15" s="11"/>
      <c r="AV15" s="11"/>
      <c r="AW15" s="11"/>
      <c r="AX15" s="11"/>
      <c r="AY15" s="6"/>
      <c r="AZ15" s="6"/>
      <c r="BA15" s="76"/>
      <c r="BB15" s="76"/>
      <c r="BC15" s="76"/>
      <c r="BD15" s="76"/>
      <c r="BE15" s="76"/>
      <c r="BF15" s="76"/>
      <c r="BG15" s="76"/>
      <c r="BH15" s="76"/>
      <c r="BI15" s="76"/>
      <c r="BJ15" s="76"/>
      <c r="BK15" s="76"/>
      <c r="BL15" s="76"/>
      <c r="BM15" s="76"/>
      <c r="BN15" s="76"/>
      <c r="BO15" s="76"/>
      <c r="BP15" s="76"/>
      <c r="BQ15" s="76"/>
      <c r="BR15" s="12"/>
      <c r="BS15" s="12"/>
      <c r="BT15" s="12"/>
      <c r="BU15" s="12"/>
    </row>
    <row r="16" spans="1:73" ht="15" customHeight="1" x14ac:dyDescent="0.25">
      <c r="A16" s="6"/>
      <c r="B16" s="6"/>
      <c r="C16" s="6"/>
      <c r="D16" s="6"/>
      <c r="E16" s="6"/>
      <c r="F16" s="6"/>
      <c r="G16" s="6"/>
      <c r="H16" s="6"/>
      <c r="I16" s="6"/>
      <c r="J16" s="6"/>
      <c r="K16" s="6"/>
      <c r="L16" s="6"/>
      <c r="M16" s="6"/>
      <c r="N16" s="6"/>
      <c r="O16" s="6"/>
      <c r="P16" s="6"/>
      <c r="Q16" s="6"/>
      <c r="R16" s="6"/>
      <c r="S16" s="6"/>
      <c r="T16" s="6"/>
      <c r="U16" s="6"/>
      <c r="V16" s="6"/>
      <c r="W16" s="11"/>
      <c r="X16" s="11"/>
      <c r="Y16" s="11"/>
      <c r="Z16" s="11"/>
      <c r="AA16" s="11"/>
      <c r="AB16" s="11"/>
      <c r="AC16" s="11"/>
      <c r="AD16" s="11"/>
      <c r="AE16" s="11"/>
      <c r="AF16" s="11"/>
      <c r="AG16" s="11"/>
      <c r="AH16" s="11"/>
      <c r="AI16" s="11"/>
      <c r="AJ16" s="11"/>
      <c r="AK16" s="11"/>
      <c r="AL16" s="11"/>
      <c r="AM16" s="11"/>
      <c r="AN16" s="11"/>
      <c r="AO16" s="44"/>
      <c r="AP16" s="44"/>
      <c r="AQ16" s="11"/>
      <c r="AR16" s="11"/>
      <c r="AS16" s="11"/>
      <c r="AT16" s="11"/>
      <c r="AU16" s="11"/>
      <c r="AV16" s="11"/>
      <c r="AW16" s="11"/>
      <c r="AX16" s="11"/>
      <c r="AY16" s="6"/>
      <c r="AZ16" s="6"/>
      <c r="BA16" s="76"/>
      <c r="BB16" s="76"/>
      <c r="BC16" s="76"/>
      <c r="BD16" s="76"/>
      <c r="BE16" s="76"/>
      <c r="BF16" s="76"/>
      <c r="BG16" s="76"/>
      <c r="BH16" s="76"/>
      <c r="BI16" s="76"/>
      <c r="BJ16" s="76"/>
      <c r="BK16" s="76"/>
      <c r="BL16" s="76"/>
      <c r="BM16" s="76"/>
      <c r="BN16" s="76"/>
      <c r="BO16" s="76"/>
      <c r="BP16" s="76"/>
      <c r="BQ16" s="76"/>
      <c r="BR16" s="12"/>
      <c r="BS16" s="12"/>
      <c r="BT16" s="12"/>
      <c r="BU16" s="12"/>
    </row>
    <row r="17" spans="1:73" ht="15" customHeight="1" x14ac:dyDescent="0.25">
      <c r="A17" s="6"/>
      <c r="B17" s="6"/>
      <c r="C17" s="6"/>
      <c r="D17" s="6"/>
      <c r="E17" s="6"/>
      <c r="F17" s="6"/>
      <c r="G17" s="6"/>
      <c r="H17" s="6"/>
      <c r="I17" s="6"/>
      <c r="J17" s="6"/>
      <c r="K17" s="6"/>
      <c r="L17" s="6"/>
      <c r="M17" s="6"/>
      <c r="N17" s="6"/>
      <c r="O17" s="6"/>
      <c r="P17" s="6"/>
      <c r="Q17" s="6"/>
      <c r="R17" s="6"/>
      <c r="S17" s="6"/>
      <c r="T17" s="6"/>
      <c r="U17" s="6"/>
      <c r="V17" s="6"/>
      <c r="W17" s="11"/>
      <c r="X17" s="11"/>
      <c r="Y17" s="11"/>
      <c r="Z17" s="11"/>
      <c r="AA17" s="11"/>
      <c r="AB17" s="11"/>
      <c r="AC17" s="11"/>
      <c r="AD17" s="11"/>
      <c r="AE17" s="11"/>
      <c r="AF17" s="11"/>
      <c r="AG17" s="11"/>
      <c r="AH17" s="11"/>
      <c r="AI17" s="11"/>
      <c r="AJ17" s="11"/>
      <c r="AK17" s="11"/>
      <c r="AL17" s="11"/>
      <c r="AM17" s="11"/>
      <c r="AN17" s="11"/>
      <c r="AO17" s="44"/>
      <c r="AP17" s="44"/>
      <c r="AQ17" s="11"/>
      <c r="AR17" s="11"/>
      <c r="AS17" s="11"/>
      <c r="AT17" s="11"/>
      <c r="AU17" s="11"/>
      <c r="AV17" s="11"/>
      <c r="AW17" s="11"/>
      <c r="AX17" s="11"/>
      <c r="AY17" s="6"/>
      <c r="AZ17" s="6"/>
      <c r="BA17" s="76"/>
      <c r="BB17" s="76"/>
      <c r="BC17" s="76"/>
      <c r="BD17" s="76"/>
      <c r="BE17" s="76"/>
      <c r="BF17" s="76"/>
      <c r="BG17" s="76"/>
      <c r="BH17" s="76"/>
      <c r="BI17" s="76"/>
      <c r="BJ17" s="76"/>
      <c r="BK17" s="76"/>
      <c r="BL17" s="76"/>
      <c r="BM17" s="76"/>
      <c r="BN17" s="76"/>
      <c r="BO17" s="76"/>
      <c r="BP17" s="76"/>
      <c r="BQ17" s="76"/>
      <c r="BR17" s="12"/>
      <c r="BS17" s="12"/>
      <c r="BT17" s="12"/>
      <c r="BU17" s="12"/>
    </row>
    <row r="18" spans="1:73" ht="71.25" customHeight="1" x14ac:dyDescent="0.25">
      <c r="A18" s="425" t="s">
        <v>251</v>
      </c>
      <c r="B18" s="426"/>
      <c r="C18" s="426"/>
      <c r="D18" s="426"/>
      <c r="E18" s="426"/>
      <c r="F18" s="426"/>
      <c r="G18" s="426"/>
      <c r="H18" s="426"/>
      <c r="I18" s="426"/>
      <c r="J18" s="426"/>
      <c r="K18" s="426"/>
      <c r="L18" s="426"/>
      <c r="M18" s="426"/>
      <c r="N18" s="426"/>
      <c r="O18" s="426"/>
      <c r="P18" s="426"/>
      <c r="Q18" s="426"/>
      <c r="R18" s="426"/>
      <c r="S18" s="426"/>
      <c r="T18" s="426"/>
      <c r="U18" s="426"/>
      <c r="V18" s="426"/>
      <c r="W18" s="11"/>
      <c r="X18" s="11"/>
      <c r="Y18" s="11"/>
      <c r="Z18" s="11"/>
      <c r="AA18" s="11"/>
      <c r="AB18" s="11"/>
      <c r="AC18" s="11"/>
      <c r="AD18" s="11"/>
      <c r="AE18" s="11"/>
      <c r="AF18" s="11"/>
      <c r="AG18" s="11"/>
      <c r="AH18" s="11"/>
      <c r="AI18" s="11"/>
      <c r="AJ18" s="11"/>
      <c r="AK18" s="11"/>
      <c r="AL18" s="11"/>
      <c r="AM18" s="11"/>
      <c r="AN18" s="11"/>
      <c r="AO18" s="44"/>
      <c r="AP18" s="44"/>
      <c r="AQ18" s="11"/>
      <c r="AR18" s="11"/>
      <c r="AS18" s="11"/>
      <c r="AT18" s="11"/>
      <c r="AU18" s="11"/>
      <c r="AV18" s="11"/>
      <c r="AW18" s="11"/>
      <c r="AX18" s="11"/>
      <c r="AY18" s="6"/>
      <c r="AZ18" s="6"/>
      <c r="BA18" s="76"/>
      <c r="BB18" s="76"/>
      <c r="BC18" s="76"/>
      <c r="BD18" s="76"/>
      <c r="BE18" s="76"/>
      <c r="BF18" s="76"/>
      <c r="BG18" s="76"/>
      <c r="BH18" s="76"/>
      <c r="BI18" s="76"/>
      <c r="BJ18" s="76"/>
      <c r="BK18" s="76"/>
      <c r="BL18" s="76"/>
      <c r="BM18" s="76"/>
      <c r="BN18" s="76"/>
      <c r="BO18" s="76"/>
      <c r="BP18" s="76"/>
      <c r="BQ18" s="76"/>
      <c r="BR18" s="12"/>
      <c r="BS18" s="12"/>
      <c r="BT18" s="12"/>
      <c r="BU18" s="12"/>
    </row>
    <row r="19" spans="1:73" ht="15" customHeight="1" x14ac:dyDescent="0.25">
      <c r="A19" s="6"/>
      <c r="B19" s="6"/>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44"/>
      <c r="AP19" s="44"/>
      <c r="AQ19" s="11"/>
      <c r="AR19" s="11"/>
      <c r="AS19" s="11"/>
      <c r="AT19" s="11"/>
      <c r="AU19" s="11"/>
      <c r="AV19" s="11"/>
      <c r="AW19" s="11"/>
      <c r="AX19" s="11"/>
      <c r="AY19" s="6"/>
      <c r="AZ19" s="6"/>
      <c r="BA19" s="76"/>
      <c r="BB19" s="76"/>
      <c r="BC19" s="76"/>
      <c r="BD19" s="76"/>
      <c r="BE19" s="76"/>
      <c r="BF19" s="76"/>
      <c r="BG19" s="76"/>
      <c r="BH19" s="76"/>
      <c r="BI19" s="76"/>
      <c r="BJ19" s="76"/>
      <c r="BK19" s="76"/>
      <c r="BL19" s="76"/>
      <c r="BM19" s="76"/>
      <c r="BN19" s="76"/>
      <c r="BO19" s="76"/>
      <c r="BP19" s="76"/>
      <c r="BQ19" s="76"/>
      <c r="BR19" s="12"/>
      <c r="BS19" s="12"/>
      <c r="BT19" s="12"/>
      <c r="BU19" s="12"/>
    </row>
    <row r="20" spans="1:73" ht="15" customHeight="1" x14ac:dyDescent="0.25">
      <c r="A20" s="6"/>
      <c r="B20" s="6"/>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44"/>
      <c r="AP20" s="44"/>
      <c r="AQ20" s="11"/>
      <c r="AR20" s="11"/>
      <c r="AS20" s="11"/>
      <c r="AT20" s="11"/>
      <c r="AU20" s="11"/>
      <c r="AV20" s="11"/>
      <c r="AW20" s="11"/>
      <c r="AX20" s="11"/>
      <c r="AY20" s="6"/>
      <c r="AZ20" s="6"/>
      <c r="BA20" s="76"/>
      <c r="BB20" s="76"/>
      <c r="BC20" s="76"/>
      <c r="BD20" s="76"/>
      <c r="BE20" s="76"/>
      <c r="BF20" s="76"/>
      <c r="BG20" s="76"/>
      <c r="BH20" s="76"/>
      <c r="BI20" s="76"/>
      <c r="BJ20" s="76"/>
      <c r="BK20" s="76"/>
      <c r="BL20" s="76"/>
      <c r="BM20" s="76"/>
      <c r="BN20" s="76"/>
      <c r="BO20" s="76"/>
      <c r="BP20" s="76"/>
      <c r="BQ20" s="76"/>
      <c r="BR20" s="12"/>
      <c r="BS20" s="12"/>
      <c r="BT20" s="12"/>
      <c r="BU20" s="12"/>
    </row>
    <row r="21" spans="1:73" ht="15" customHeight="1" x14ac:dyDescent="0.3">
      <c r="A21" s="427" t="s">
        <v>252</v>
      </c>
      <c r="B21" s="428"/>
      <c r="C21" s="428"/>
      <c r="D21" s="428"/>
      <c r="E21" s="428"/>
      <c r="F21" s="428"/>
      <c r="G21" s="428"/>
      <c r="H21" s="428"/>
      <c r="I21" s="428"/>
      <c r="J21" s="428"/>
      <c r="K21" s="428"/>
      <c r="L21" s="428"/>
      <c r="M21" s="428"/>
      <c r="N21" s="428"/>
      <c r="O21" s="428"/>
      <c r="P21" s="428"/>
      <c r="Q21" s="428"/>
      <c r="R21" s="428"/>
      <c r="S21" s="428"/>
      <c r="T21" s="428"/>
      <c r="U21" s="428"/>
      <c r="V21" s="428"/>
      <c r="W21" s="11"/>
      <c r="X21" s="11"/>
      <c r="Y21" s="11"/>
      <c r="Z21" s="11"/>
      <c r="AA21" s="11"/>
      <c r="AB21" s="11"/>
      <c r="AC21" s="11"/>
      <c r="AD21" s="11"/>
      <c r="AE21" s="11"/>
      <c r="AF21" s="11"/>
      <c r="AG21" s="11"/>
      <c r="AH21" s="11"/>
      <c r="AI21" s="11"/>
      <c r="AJ21" s="11"/>
      <c r="AK21" s="11"/>
      <c r="AL21" s="11"/>
      <c r="AM21" s="11"/>
      <c r="AN21" s="11"/>
      <c r="AO21" s="44"/>
      <c r="AP21" s="44"/>
      <c r="AQ21" s="11"/>
      <c r="AR21" s="11"/>
      <c r="AS21" s="11"/>
      <c r="AT21" s="11"/>
      <c r="AU21" s="11"/>
      <c r="AV21" s="11"/>
      <c r="AW21" s="11"/>
      <c r="AX21" s="11"/>
      <c r="AY21" s="6"/>
      <c r="AZ21" s="6"/>
      <c r="BA21" s="76"/>
      <c r="BB21" s="76"/>
      <c r="BC21" s="76"/>
      <c r="BD21" s="76"/>
      <c r="BE21" s="76"/>
      <c r="BF21" s="76"/>
      <c r="BG21" s="76"/>
      <c r="BH21" s="76"/>
      <c r="BI21" s="76"/>
      <c r="BJ21" s="76"/>
      <c r="BK21" s="76"/>
      <c r="BL21" s="76"/>
      <c r="BM21" s="76"/>
      <c r="BN21" s="76"/>
      <c r="BO21" s="76"/>
      <c r="BP21" s="76"/>
      <c r="BQ21" s="76"/>
      <c r="BR21" s="12"/>
      <c r="BS21" s="12"/>
      <c r="BT21" s="12"/>
      <c r="BU21" s="12"/>
    </row>
    <row r="22" spans="1:73" ht="15" customHeight="1" x14ac:dyDescent="0.3">
      <c r="A22" s="78" t="s">
        <v>253</v>
      </c>
      <c r="B22" s="79"/>
      <c r="C22" s="80"/>
      <c r="D22" s="80"/>
      <c r="E22" s="80"/>
      <c r="F22" s="80"/>
      <c r="G22" s="80"/>
      <c r="H22" s="80"/>
      <c r="I22" s="80"/>
      <c r="J22" s="80"/>
      <c r="K22" s="80"/>
      <c r="L22" s="80"/>
      <c r="M22" s="80"/>
      <c r="N22" s="80"/>
      <c r="O22" s="80"/>
      <c r="P22" s="80"/>
      <c r="Q22" s="80"/>
      <c r="R22" s="80"/>
      <c r="S22" s="80"/>
      <c r="T22" s="80"/>
      <c r="U22" s="80"/>
      <c r="V22" s="80"/>
      <c r="W22" s="11"/>
      <c r="X22" s="11"/>
      <c r="Y22" s="11"/>
      <c r="Z22" s="11"/>
      <c r="AA22" s="11"/>
      <c r="AB22" s="11"/>
      <c r="AC22" s="11"/>
      <c r="AD22" s="11"/>
      <c r="AE22" s="11"/>
      <c r="AF22" s="11"/>
      <c r="AG22" s="11"/>
      <c r="AH22" s="11"/>
      <c r="AI22" s="11"/>
      <c r="AJ22" s="11"/>
      <c r="AK22" s="11"/>
      <c r="AL22" s="11"/>
      <c r="AM22" s="11"/>
      <c r="AN22" s="11"/>
      <c r="AO22" s="44"/>
      <c r="AP22" s="44"/>
      <c r="AQ22" s="11"/>
      <c r="AR22" s="11"/>
      <c r="AS22" s="11"/>
      <c r="AT22" s="11"/>
      <c r="AU22" s="11"/>
      <c r="AV22" s="11"/>
      <c r="AW22" s="11"/>
      <c r="AX22" s="11"/>
      <c r="AY22" s="6"/>
      <c r="AZ22" s="6"/>
      <c r="BA22" s="76"/>
      <c r="BB22" s="76"/>
      <c r="BC22" s="76"/>
      <c r="BD22" s="76"/>
      <c r="BE22" s="76"/>
      <c r="BF22" s="76"/>
      <c r="BG22" s="76"/>
      <c r="BH22" s="76"/>
      <c r="BI22" s="76"/>
      <c r="BJ22" s="76"/>
      <c r="BK22" s="76"/>
      <c r="BL22" s="76"/>
      <c r="BM22" s="76"/>
      <c r="BN22" s="76"/>
      <c r="BO22" s="76"/>
      <c r="BP22" s="76"/>
      <c r="BQ22" s="76"/>
      <c r="BR22" s="12"/>
      <c r="BS22" s="12"/>
      <c r="BT22" s="12"/>
      <c r="BU22" s="12"/>
    </row>
    <row r="23" spans="1:73" ht="15" customHeight="1" x14ac:dyDescent="0.3">
      <c r="A23" s="79"/>
      <c r="B23" s="79"/>
      <c r="C23" s="80"/>
      <c r="D23" s="80"/>
      <c r="E23" s="80"/>
      <c r="F23" s="80"/>
      <c r="G23" s="80"/>
      <c r="H23" s="80"/>
      <c r="I23" s="80"/>
      <c r="J23" s="80"/>
      <c r="K23" s="80"/>
      <c r="L23" s="80"/>
      <c r="M23" s="80"/>
      <c r="N23" s="80"/>
      <c r="O23" s="80"/>
      <c r="P23" s="80"/>
      <c r="Q23" s="80"/>
      <c r="R23" s="80"/>
      <c r="S23" s="80"/>
      <c r="T23" s="80"/>
      <c r="U23" s="80"/>
      <c r="V23" s="80"/>
      <c r="W23" s="11"/>
      <c r="X23" s="11"/>
      <c r="Y23" s="11"/>
      <c r="Z23" s="11"/>
      <c r="AA23" s="11"/>
      <c r="AB23" s="11"/>
      <c r="AC23" s="11"/>
      <c r="AD23" s="11"/>
      <c r="AE23" s="11"/>
      <c r="AF23" s="11"/>
      <c r="AG23" s="11"/>
      <c r="AH23" s="11"/>
      <c r="AI23" s="11"/>
      <c r="AJ23" s="11"/>
      <c r="AK23" s="11"/>
      <c r="AL23" s="11"/>
      <c r="AM23" s="11"/>
      <c r="AN23" s="11"/>
      <c r="AO23" s="44"/>
      <c r="AP23" s="44"/>
      <c r="AQ23" s="11"/>
      <c r="AR23" s="11"/>
      <c r="AS23" s="11"/>
      <c r="AT23" s="11"/>
      <c r="AU23" s="11"/>
      <c r="AV23" s="11"/>
      <c r="AW23" s="11"/>
      <c r="AX23" s="11"/>
      <c r="AY23" s="6"/>
      <c r="AZ23" s="6"/>
      <c r="BA23" s="76"/>
      <c r="BB23" s="76"/>
      <c r="BC23" s="76"/>
      <c r="BD23" s="76"/>
      <c r="BE23" s="76"/>
      <c r="BF23" s="76"/>
      <c r="BG23" s="76"/>
      <c r="BH23" s="76"/>
      <c r="BI23" s="76"/>
      <c r="BJ23" s="76"/>
      <c r="BK23" s="76"/>
      <c r="BL23" s="76"/>
      <c r="BM23" s="76"/>
      <c r="BN23" s="76"/>
      <c r="BO23" s="76"/>
      <c r="BP23" s="76"/>
      <c r="BQ23" s="76"/>
      <c r="BR23" s="12"/>
      <c r="BS23" s="12"/>
      <c r="BT23" s="12"/>
      <c r="BU23" s="12"/>
    </row>
    <row r="24" spans="1:73" ht="24.75" customHeight="1" x14ac:dyDescent="0.4">
      <c r="A24" s="429" t="s">
        <v>254</v>
      </c>
      <c r="B24" s="429"/>
      <c r="C24" s="429"/>
      <c r="D24" s="429"/>
      <c r="E24" s="429"/>
      <c r="F24" s="429"/>
      <c r="G24" s="429"/>
      <c r="I24" s="80"/>
      <c r="J24" s="80"/>
      <c r="K24" s="80"/>
      <c r="L24" s="80"/>
      <c r="M24" s="80"/>
      <c r="N24" s="80"/>
      <c r="O24" s="80"/>
      <c r="P24" s="80"/>
      <c r="Q24" s="80"/>
      <c r="R24" s="80"/>
      <c r="S24" s="80"/>
      <c r="T24" s="80"/>
      <c r="U24" s="80"/>
      <c r="V24" s="80"/>
      <c r="W24" s="11"/>
      <c r="X24" s="11"/>
      <c r="Y24" s="11"/>
      <c r="Z24" s="11"/>
      <c r="AA24" s="11"/>
      <c r="AB24" s="11"/>
      <c r="AC24" s="11"/>
      <c r="AD24" s="11"/>
      <c r="AE24" s="11"/>
      <c r="AF24" s="11"/>
      <c r="AG24" s="11"/>
      <c r="AH24" s="11"/>
      <c r="AI24" s="11"/>
      <c r="AJ24" s="11"/>
      <c r="AK24" s="11"/>
      <c r="AL24" s="11"/>
      <c r="AM24" s="11"/>
      <c r="AN24" s="11"/>
      <c r="AO24" s="44"/>
      <c r="AP24" s="44"/>
      <c r="AQ24" s="11"/>
      <c r="AR24" s="11"/>
      <c r="AS24" s="11"/>
      <c r="AT24" s="11"/>
      <c r="AU24" s="11"/>
      <c r="AV24" s="11"/>
      <c r="AW24" s="11"/>
      <c r="AX24" s="11"/>
      <c r="AY24" s="6"/>
      <c r="AZ24" s="6"/>
      <c r="BA24" s="76"/>
      <c r="BB24" s="76"/>
      <c r="BC24" s="76"/>
      <c r="BD24" s="76"/>
      <c r="BE24" s="76"/>
      <c r="BF24" s="76"/>
      <c r="BG24" s="76"/>
      <c r="BH24" s="76"/>
      <c r="BI24" s="76"/>
      <c r="BJ24" s="76"/>
      <c r="BK24" s="76"/>
      <c r="BL24" s="76"/>
      <c r="BM24" s="76"/>
      <c r="BN24" s="76"/>
      <c r="BO24" s="76"/>
      <c r="BP24" s="76"/>
      <c r="BQ24" s="76"/>
      <c r="BR24" s="12"/>
      <c r="BS24" s="12"/>
      <c r="BT24" s="12"/>
      <c r="BU24" s="12"/>
    </row>
    <row r="25" spans="1:73" ht="29.25" customHeight="1" x14ac:dyDescent="0.3">
      <c r="A25" s="430" t="s">
        <v>328</v>
      </c>
      <c r="B25" s="431"/>
      <c r="C25" s="431"/>
      <c r="D25" s="431"/>
      <c r="E25" s="431"/>
      <c r="F25" s="431"/>
      <c r="G25" s="431"/>
      <c r="H25" s="431"/>
      <c r="I25" s="431"/>
      <c r="J25" s="431"/>
      <c r="K25" s="431"/>
      <c r="L25" s="431"/>
      <c r="M25" s="431"/>
      <c r="N25" s="431"/>
      <c r="O25" s="431"/>
      <c r="P25" s="431"/>
      <c r="Q25" s="431"/>
      <c r="R25" s="431"/>
      <c r="S25" s="431"/>
      <c r="T25" s="431"/>
      <c r="U25" s="431"/>
      <c r="V25" s="431"/>
      <c r="W25" s="11"/>
      <c r="X25" s="11"/>
      <c r="Y25" s="11"/>
      <c r="Z25" s="11"/>
      <c r="AA25" s="11"/>
      <c r="AB25" s="11"/>
      <c r="AC25" s="11"/>
      <c r="AD25" s="11"/>
      <c r="AE25" s="11"/>
      <c r="AF25" s="11"/>
      <c r="AG25" s="11"/>
      <c r="AH25" s="11"/>
      <c r="AI25" s="11"/>
      <c r="AJ25" s="11"/>
      <c r="AK25" s="11"/>
      <c r="AL25" s="11"/>
      <c r="AM25" s="11"/>
      <c r="AN25" s="11"/>
      <c r="AO25" s="44"/>
      <c r="AP25" s="44"/>
      <c r="AQ25" s="11"/>
      <c r="AR25" s="11"/>
      <c r="AS25" s="11"/>
      <c r="AT25" s="11"/>
      <c r="AU25" s="11"/>
      <c r="AV25" s="11"/>
      <c r="AW25" s="11"/>
      <c r="AX25" s="11"/>
      <c r="AY25" s="6"/>
      <c r="AZ25" s="6"/>
      <c r="BA25" s="76"/>
      <c r="BB25" s="76"/>
      <c r="BC25" s="76"/>
      <c r="BD25" s="76"/>
      <c r="BE25" s="76"/>
      <c r="BF25" s="76"/>
      <c r="BG25" s="76"/>
      <c r="BH25" s="76"/>
      <c r="BI25" s="76"/>
      <c r="BJ25" s="76"/>
      <c r="BK25" s="76"/>
      <c r="BL25" s="76"/>
      <c r="BM25" s="76"/>
      <c r="BN25" s="76"/>
      <c r="BO25" s="76"/>
      <c r="BP25" s="76"/>
      <c r="BQ25" s="76"/>
      <c r="BR25" s="12"/>
      <c r="BS25" s="12"/>
      <c r="BT25" s="12"/>
      <c r="BU25" s="12"/>
    </row>
    <row r="26" spans="1:73" ht="26.25" customHeight="1" x14ac:dyDescent="0.35">
      <c r="A26" s="421" t="s">
        <v>256</v>
      </c>
      <c r="B26" s="421"/>
      <c r="C26" s="421"/>
      <c r="D26" s="421"/>
      <c r="E26" s="421"/>
      <c r="F26" s="421"/>
      <c r="G26" s="421"/>
      <c r="H26" s="421"/>
      <c r="I26" s="421"/>
      <c r="J26" s="421"/>
      <c r="K26" s="421"/>
      <c r="L26" s="421"/>
      <c r="M26" s="421"/>
      <c r="N26" s="421"/>
      <c r="O26" s="421"/>
      <c r="P26" s="421"/>
      <c r="Q26" s="421"/>
      <c r="R26" s="421"/>
      <c r="S26" s="421"/>
      <c r="T26" s="421"/>
      <c r="U26" s="421"/>
      <c r="V26" s="421"/>
      <c r="W26" s="11"/>
      <c r="X26" s="11"/>
      <c r="Y26" s="11"/>
      <c r="Z26" s="11"/>
      <c r="AA26" s="11"/>
      <c r="AB26" s="11"/>
      <c r="AC26" s="11"/>
      <c r="AD26" s="11"/>
      <c r="AE26" s="11"/>
      <c r="AF26" s="11"/>
      <c r="AG26" s="11"/>
      <c r="AH26" s="11"/>
      <c r="AI26" s="11"/>
      <c r="AJ26" s="11"/>
      <c r="AK26" s="11"/>
      <c r="AL26" s="11"/>
      <c r="AM26" s="11"/>
      <c r="AN26" s="11"/>
      <c r="AO26" s="44"/>
      <c r="AP26" s="44"/>
      <c r="AQ26" s="11"/>
      <c r="AR26" s="11"/>
      <c r="AS26" s="11"/>
      <c r="AT26" s="11"/>
      <c r="AU26" s="11"/>
      <c r="AV26" s="11"/>
      <c r="AW26" s="11"/>
      <c r="AX26" s="11"/>
      <c r="AY26" s="6"/>
      <c r="AZ26" s="6"/>
      <c r="BA26" s="76"/>
      <c r="BB26" s="76"/>
      <c r="BC26" s="76"/>
      <c r="BD26" s="76"/>
      <c r="BE26" s="76"/>
      <c r="BF26" s="76"/>
      <c r="BG26" s="76"/>
      <c r="BH26" s="76"/>
      <c r="BI26" s="76"/>
      <c r="BJ26" s="76"/>
      <c r="BK26" s="76"/>
      <c r="BL26" s="76"/>
      <c r="BM26" s="76"/>
      <c r="BN26" s="76"/>
      <c r="BO26" s="76"/>
      <c r="BP26" s="76"/>
      <c r="BQ26" s="76"/>
      <c r="BR26" s="12"/>
      <c r="BS26" s="12"/>
      <c r="BT26" s="12"/>
      <c r="BU26" s="12"/>
    </row>
    <row r="27" spans="1:73" ht="46.5" customHeight="1" x14ac:dyDescent="0.25">
      <c r="A27" s="420" t="s">
        <v>257</v>
      </c>
      <c r="B27" s="420"/>
      <c r="C27" s="420"/>
      <c r="D27" s="420"/>
      <c r="E27" s="420"/>
      <c r="F27" s="420"/>
      <c r="G27" s="420"/>
      <c r="H27" s="420"/>
      <c r="I27" s="420"/>
      <c r="J27" s="420"/>
      <c r="K27" s="420"/>
      <c r="L27" s="420"/>
      <c r="M27" s="420"/>
      <c r="N27" s="420"/>
      <c r="O27" s="420"/>
      <c r="P27" s="420"/>
      <c r="Q27" s="420"/>
      <c r="R27" s="420"/>
      <c r="S27" s="420"/>
      <c r="T27" s="420"/>
      <c r="U27" s="420"/>
      <c r="V27" s="420"/>
      <c r="W27" s="11"/>
      <c r="X27" s="11"/>
      <c r="Y27" s="11"/>
      <c r="Z27" s="11"/>
      <c r="AA27" s="11"/>
      <c r="AB27" s="11"/>
      <c r="AC27" s="11"/>
      <c r="AD27" s="11"/>
      <c r="AE27" s="11"/>
      <c r="AF27" s="11"/>
      <c r="AG27" s="11"/>
      <c r="AH27" s="11"/>
      <c r="AI27" s="11"/>
      <c r="AJ27" s="11"/>
      <c r="AK27" s="11"/>
      <c r="AL27" s="11"/>
      <c r="AM27" s="11"/>
      <c r="AN27" s="11"/>
      <c r="AO27" s="44"/>
      <c r="AP27" s="44"/>
      <c r="AQ27" s="11"/>
      <c r="AR27" s="11"/>
      <c r="AS27" s="11"/>
      <c r="AT27" s="11"/>
      <c r="AU27" s="11"/>
      <c r="AV27" s="11"/>
      <c r="AW27" s="11"/>
      <c r="AX27" s="11"/>
      <c r="AY27" s="6"/>
      <c r="AZ27" s="6"/>
      <c r="BA27" s="76"/>
      <c r="BB27" s="76"/>
      <c r="BC27" s="76"/>
      <c r="BD27" s="76"/>
      <c r="BE27" s="76"/>
      <c r="BF27" s="76"/>
      <c r="BG27" s="76"/>
      <c r="BH27" s="76"/>
      <c r="BI27" s="76"/>
      <c r="BJ27" s="76"/>
      <c r="BK27" s="76"/>
      <c r="BL27" s="76"/>
      <c r="BM27" s="76"/>
      <c r="BN27" s="76"/>
      <c r="BO27" s="76"/>
      <c r="BP27" s="76"/>
      <c r="BQ27" s="76"/>
      <c r="BR27" s="12"/>
      <c r="BS27" s="12"/>
      <c r="BT27" s="12"/>
      <c r="BU27" s="12"/>
    </row>
    <row r="28" spans="1:73" ht="42.75" customHeight="1" x14ac:dyDescent="0.25">
      <c r="A28" s="420" t="s">
        <v>258</v>
      </c>
      <c r="B28" s="420"/>
      <c r="C28" s="420"/>
      <c r="D28" s="420"/>
      <c r="E28" s="420"/>
      <c r="F28" s="420"/>
      <c r="G28" s="420"/>
      <c r="H28" s="420"/>
      <c r="I28" s="420"/>
      <c r="J28" s="420"/>
      <c r="K28" s="420"/>
      <c r="L28" s="420"/>
      <c r="M28" s="420"/>
      <c r="N28" s="420"/>
      <c r="O28" s="420"/>
      <c r="P28" s="420"/>
      <c r="Q28" s="420"/>
      <c r="R28" s="420"/>
      <c r="S28" s="420"/>
      <c r="T28" s="420"/>
      <c r="U28" s="420"/>
      <c r="V28" s="420"/>
      <c r="W28" s="11"/>
      <c r="X28" s="11"/>
      <c r="Y28" s="11"/>
      <c r="Z28" s="11"/>
      <c r="AA28" s="11"/>
      <c r="AB28" s="11"/>
      <c r="AC28" s="11"/>
      <c r="AD28" s="11"/>
      <c r="AE28" s="11"/>
      <c r="AF28" s="11"/>
      <c r="AG28" s="11"/>
      <c r="AH28" s="11"/>
      <c r="AI28" s="11"/>
      <c r="AJ28" s="11"/>
      <c r="AK28" s="11"/>
      <c r="AL28" s="11"/>
      <c r="AM28" s="11"/>
      <c r="AN28" s="11"/>
      <c r="AO28" s="44"/>
      <c r="AP28" s="44"/>
      <c r="AQ28" s="11"/>
      <c r="AR28" s="11"/>
      <c r="AS28" s="11"/>
      <c r="AT28" s="11"/>
      <c r="AU28" s="11"/>
      <c r="AV28" s="11"/>
      <c r="AW28" s="11"/>
      <c r="AX28" s="11"/>
      <c r="AY28" s="6"/>
      <c r="AZ28" s="6"/>
      <c r="BA28" s="76"/>
      <c r="BB28" s="76"/>
      <c r="BC28" s="76"/>
      <c r="BD28" s="76"/>
      <c r="BE28" s="76"/>
      <c r="BF28" s="76"/>
      <c r="BG28" s="76"/>
      <c r="BH28" s="76"/>
      <c r="BI28" s="76"/>
      <c r="BJ28" s="76"/>
      <c r="BK28" s="76"/>
      <c r="BL28" s="76"/>
      <c r="BM28" s="76"/>
      <c r="BN28" s="76"/>
      <c r="BO28" s="76"/>
      <c r="BP28" s="76"/>
      <c r="BQ28" s="76"/>
      <c r="BR28" s="12"/>
      <c r="BS28" s="12"/>
      <c r="BT28" s="12"/>
      <c r="BU28" s="12"/>
    </row>
    <row r="29" spans="1:73" ht="63" customHeight="1" x14ac:dyDescent="0.25">
      <c r="A29" s="420" t="s">
        <v>329</v>
      </c>
      <c r="B29" s="420"/>
      <c r="C29" s="420"/>
      <c r="D29" s="420"/>
      <c r="E29" s="420"/>
      <c r="F29" s="420"/>
      <c r="G29" s="420"/>
      <c r="H29" s="420"/>
      <c r="I29" s="420"/>
      <c r="J29" s="420"/>
      <c r="K29" s="420"/>
      <c r="L29" s="420"/>
      <c r="M29" s="420"/>
      <c r="N29" s="420"/>
      <c r="O29" s="420"/>
      <c r="P29" s="420"/>
      <c r="Q29" s="420"/>
      <c r="R29" s="420"/>
      <c r="S29" s="420"/>
      <c r="T29" s="420"/>
      <c r="U29" s="420"/>
      <c r="V29" s="420"/>
      <c r="W29" s="11"/>
      <c r="X29" s="11"/>
      <c r="Y29" s="11"/>
      <c r="Z29" s="11"/>
      <c r="AA29" s="11"/>
      <c r="AB29" s="11"/>
      <c r="AC29" s="11"/>
      <c r="AD29" s="11"/>
      <c r="AE29" s="11"/>
      <c r="AF29" s="11"/>
      <c r="AG29" s="11"/>
      <c r="AH29" s="11"/>
      <c r="AI29" s="11"/>
      <c r="AJ29" s="11"/>
      <c r="AK29" s="11"/>
      <c r="AL29" s="11"/>
      <c r="AM29" s="11"/>
      <c r="AN29" s="11"/>
      <c r="AO29" s="44"/>
      <c r="AP29" s="44"/>
      <c r="AQ29" s="11"/>
      <c r="AR29" s="11"/>
      <c r="AS29" s="11"/>
      <c r="AT29" s="11"/>
      <c r="AU29" s="11"/>
      <c r="AV29" s="11"/>
      <c r="AW29" s="11"/>
      <c r="AX29" s="11"/>
      <c r="AY29" s="6"/>
      <c r="AZ29" s="6"/>
      <c r="BA29" s="76"/>
      <c r="BB29" s="76"/>
      <c r="BC29" s="76"/>
      <c r="BD29" s="76"/>
      <c r="BE29" s="76"/>
      <c r="BF29" s="76"/>
      <c r="BG29" s="76"/>
      <c r="BH29" s="76"/>
      <c r="BI29" s="76"/>
      <c r="BJ29" s="76"/>
      <c r="BK29" s="76"/>
      <c r="BL29" s="76"/>
      <c r="BM29" s="76"/>
      <c r="BN29" s="76"/>
      <c r="BO29" s="76"/>
      <c r="BP29" s="76"/>
      <c r="BQ29" s="76"/>
      <c r="BR29" s="12"/>
      <c r="BS29" s="12"/>
      <c r="BT29" s="12"/>
      <c r="BU29" s="12"/>
    </row>
    <row r="30" spans="1:73" ht="101.25" customHeight="1" x14ac:dyDescent="0.25">
      <c r="A30" s="420" t="s">
        <v>330</v>
      </c>
      <c r="B30" s="420"/>
      <c r="C30" s="420"/>
      <c r="D30" s="420"/>
      <c r="E30" s="420"/>
      <c r="F30" s="420"/>
      <c r="G30" s="420"/>
      <c r="H30" s="420"/>
      <c r="I30" s="420"/>
      <c r="J30" s="420"/>
      <c r="K30" s="420"/>
      <c r="L30" s="420"/>
      <c r="M30" s="420"/>
      <c r="N30" s="420"/>
      <c r="O30" s="420"/>
      <c r="P30" s="420"/>
      <c r="Q30" s="420"/>
      <c r="R30" s="420"/>
      <c r="S30" s="420"/>
      <c r="T30" s="420"/>
      <c r="U30" s="420"/>
      <c r="V30" s="420"/>
      <c r="W30" s="11"/>
      <c r="X30" s="11"/>
      <c r="Y30" s="11"/>
      <c r="Z30" s="11"/>
      <c r="AA30" s="11"/>
      <c r="AB30" s="11"/>
      <c r="AC30" s="11"/>
      <c r="AD30" s="11"/>
      <c r="AE30" s="11"/>
      <c r="AF30" s="11"/>
      <c r="AG30" s="11"/>
      <c r="AH30" s="11"/>
      <c r="AI30" s="11"/>
      <c r="AJ30" s="11"/>
      <c r="AK30" s="11"/>
      <c r="AL30" s="11"/>
      <c r="AM30" s="11"/>
      <c r="AN30" s="11"/>
      <c r="AO30" s="44"/>
      <c r="AP30" s="44"/>
      <c r="AQ30" s="11"/>
      <c r="AR30" s="11"/>
      <c r="AS30" s="11"/>
      <c r="AT30" s="11"/>
      <c r="AU30" s="11"/>
      <c r="AV30" s="11"/>
      <c r="AW30" s="11"/>
      <c r="AX30" s="11"/>
      <c r="AY30" s="6"/>
      <c r="AZ30" s="6"/>
      <c r="BA30" s="76"/>
      <c r="BB30" s="76"/>
      <c r="BC30" s="76"/>
      <c r="BD30" s="76"/>
      <c r="BE30" s="76"/>
      <c r="BF30" s="76"/>
      <c r="BG30" s="76"/>
      <c r="BH30" s="76"/>
      <c r="BI30" s="76"/>
      <c r="BJ30" s="76"/>
      <c r="BK30" s="76"/>
      <c r="BL30" s="76"/>
      <c r="BM30" s="76"/>
      <c r="BN30" s="76"/>
      <c r="BO30" s="76"/>
      <c r="BP30" s="76"/>
      <c r="BQ30" s="76"/>
      <c r="BR30" s="12"/>
      <c r="BS30" s="12"/>
      <c r="BT30" s="12"/>
      <c r="BU30" s="12"/>
    </row>
    <row r="31" spans="1:73" ht="37.5" customHeight="1" x14ac:dyDescent="0.25">
      <c r="A31" s="420" t="s">
        <v>259</v>
      </c>
      <c r="B31" s="420"/>
      <c r="C31" s="420"/>
      <c r="D31" s="420"/>
      <c r="E31" s="420"/>
      <c r="F31" s="420"/>
      <c r="G31" s="420"/>
      <c r="H31" s="420"/>
      <c r="I31" s="420"/>
      <c r="J31" s="420"/>
      <c r="K31" s="420"/>
      <c r="L31" s="420"/>
      <c r="M31" s="420"/>
      <c r="N31" s="420"/>
      <c r="O31" s="420"/>
      <c r="P31" s="420"/>
      <c r="Q31" s="420"/>
      <c r="R31" s="420"/>
      <c r="S31" s="420"/>
      <c r="T31" s="420"/>
      <c r="U31" s="420"/>
      <c r="V31" s="420"/>
      <c r="W31" s="11"/>
      <c r="X31" s="11"/>
      <c r="Y31" s="11"/>
      <c r="Z31" s="11"/>
      <c r="AA31" s="11"/>
      <c r="AB31" s="11"/>
      <c r="AC31" s="11"/>
      <c r="AD31" s="11"/>
      <c r="AE31" s="11"/>
      <c r="AF31" s="11"/>
      <c r="AG31" s="11"/>
      <c r="AH31" s="11"/>
      <c r="AI31" s="11"/>
      <c r="AJ31" s="11"/>
      <c r="AK31" s="11"/>
      <c r="AL31" s="11"/>
      <c r="AM31" s="11"/>
      <c r="AN31" s="11"/>
      <c r="AO31" s="44"/>
      <c r="AP31" s="44"/>
      <c r="AQ31" s="11"/>
      <c r="AR31" s="11"/>
      <c r="AS31" s="11"/>
      <c r="AT31" s="11"/>
      <c r="AU31" s="11"/>
      <c r="AV31" s="11"/>
      <c r="AW31" s="11"/>
      <c r="AX31" s="11"/>
      <c r="AY31" s="6"/>
      <c r="AZ31" s="6"/>
      <c r="BA31" s="76"/>
      <c r="BB31" s="76"/>
      <c r="BC31" s="76"/>
      <c r="BD31" s="76"/>
      <c r="BE31" s="76"/>
      <c r="BF31" s="76"/>
      <c r="BG31" s="76"/>
      <c r="BH31" s="76"/>
      <c r="BI31" s="76"/>
      <c r="BJ31" s="76"/>
      <c r="BK31" s="76"/>
      <c r="BL31" s="76"/>
      <c r="BM31" s="76"/>
      <c r="BN31" s="76"/>
      <c r="BO31" s="76"/>
      <c r="BP31" s="76"/>
      <c r="BQ31" s="76"/>
      <c r="BR31" s="12"/>
      <c r="BS31" s="12"/>
      <c r="BT31" s="12"/>
      <c r="BU31" s="12"/>
    </row>
    <row r="32" spans="1:73" ht="45" customHeight="1" x14ac:dyDescent="0.25">
      <c r="A32" s="420" t="s">
        <v>331</v>
      </c>
      <c r="B32" s="420"/>
      <c r="C32" s="420"/>
      <c r="D32" s="420"/>
      <c r="E32" s="420"/>
      <c r="F32" s="420"/>
      <c r="G32" s="420"/>
      <c r="H32" s="420"/>
      <c r="I32" s="420"/>
      <c r="J32" s="420"/>
      <c r="K32" s="420"/>
      <c r="L32" s="420"/>
      <c r="M32" s="420"/>
      <c r="N32" s="420"/>
      <c r="O32" s="420"/>
      <c r="P32" s="420"/>
      <c r="Q32" s="420"/>
      <c r="R32" s="420"/>
      <c r="S32" s="420"/>
      <c r="T32" s="420"/>
      <c r="U32" s="420"/>
      <c r="V32" s="420"/>
      <c r="W32" s="11"/>
      <c r="X32" s="11"/>
      <c r="Y32" s="11"/>
      <c r="Z32" s="11"/>
      <c r="AA32" s="11"/>
      <c r="AB32" s="11"/>
      <c r="AC32" s="11"/>
      <c r="AD32" s="11"/>
      <c r="AE32" s="11"/>
      <c r="AF32" s="11"/>
      <c r="AG32" s="11"/>
      <c r="AH32" s="11"/>
      <c r="AI32" s="11"/>
      <c r="AJ32" s="11"/>
      <c r="AK32" s="11"/>
      <c r="AL32" s="11"/>
      <c r="AM32" s="11"/>
      <c r="AN32" s="11"/>
      <c r="AO32" s="44"/>
      <c r="AP32" s="44"/>
      <c r="AQ32" s="11"/>
      <c r="AR32" s="11"/>
      <c r="AS32" s="11"/>
      <c r="AT32" s="11"/>
      <c r="AU32" s="11"/>
      <c r="AV32" s="11"/>
      <c r="AW32" s="11"/>
      <c r="AX32" s="11"/>
      <c r="AY32" s="6"/>
      <c r="AZ32" s="6"/>
      <c r="BA32" s="76"/>
      <c r="BB32" s="76"/>
      <c r="BC32" s="76"/>
      <c r="BD32" s="76"/>
      <c r="BE32" s="76"/>
      <c r="BF32" s="76"/>
      <c r="BG32" s="76"/>
      <c r="BH32" s="76"/>
      <c r="BI32" s="76"/>
      <c r="BJ32" s="76"/>
      <c r="BK32" s="76"/>
      <c r="BL32" s="76"/>
      <c r="BM32" s="76"/>
      <c r="BN32" s="76"/>
      <c r="BO32" s="76"/>
      <c r="BP32" s="76"/>
      <c r="BQ32" s="76"/>
      <c r="BR32" s="12"/>
      <c r="BS32" s="12"/>
      <c r="BT32" s="12"/>
      <c r="BU32" s="12"/>
    </row>
    <row r="33" spans="1:73" ht="33.75" customHeight="1" x14ac:dyDescent="0.35">
      <c r="A33" s="421" t="s">
        <v>332</v>
      </c>
      <c r="B33" s="421"/>
      <c r="C33" s="421"/>
      <c r="D33" s="421"/>
      <c r="E33" s="421"/>
      <c r="F33" s="421"/>
      <c r="G33" s="421"/>
      <c r="H33" s="421"/>
      <c r="I33" s="421"/>
      <c r="J33" s="421"/>
      <c r="K33" s="421"/>
      <c r="L33" s="421"/>
      <c r="M33" s="421"/>
      <c r="N33" s="421"/>
      <c r="O33" s="421"/>
      <c r="P33" s="421"/>
      <c r="Q33" s="421"/>
      <c r="R33" s="421"/>
      <c r="S33" s="421"/>
      <c r="T33" s="421"/>
      <c r="U33" s="421"/>
      <c r="V33" s="421"/>
      <c r="W33" s="11"/>
      <c r="X33" s="11"/>
      <c r="Y33" s="11"/>
      <c r="Z33" s="11"/>
      <c r="AA33" s="11"/>
      <c r="AB33" s="11"/>
      <c r="AC33" s="11"/>
      <c r="AD33" s="11"/>
      <c r="AE33" s="11"/>
      <c r="AF33" s="11"/>
      <c r="AG33" s="11"/>
      <c r="AH33" s="11"/>
      <c r="AI33" s="11"/>
      <c r="AJ33" s="11"/>
      <c r="AK33" s="11"/>
      <c r="AL33" s="11"/>
      <c r="AM33" s="11"/>
      <c r="AN33" s="11"/>
      <c r="AO33" s="44"/>
      <c r="AP33" s="44"/>
      <c r="AQ33" s="11"/>
      <c r="AR33" s="11"/>
      <c r="AS33" s="11"/>
      <c r="AT33" s="11"/>
      <c r="AU33" s="11"/>
      <c r="AV33" s="11"/>
      <c r="AW33" s="11"/>
      <c r="AX33" s="11"/>
      <c r="AY33" s="6"/>
      <c r="AZ33" s="6"/>
      <c r="BA33" s="76"/>
      <c r="BB33" s="76"/>
      <c r="BC33" s="76"/>
      <c r="BD33" s="76"/>
      <c r="BE33" s="76"/>
      <c r="BF33" s="76"/>
      <c r="BG33" s="76"/>
      <c r="BH33" s="76"/>
      <c r="BI33" s="76"/>
      <c r="BJ33" s="76"/>
      <c r="BK33" s="76"/>
      <c r="BL33" s="76"/>
      <c r="BM33" s="76"/>
      <c r="BN33" s="76"/>
      <c r="BO33" s="76"/>
      <c r="BP33" s="76"/>
      <c r="BQ33" s="76"/>
      <c r="BR33" s="12"/>
      <c r="BS33" s="12"/>
      <c r="BT33" s="12"/>
      <c r="BU33" s="12"/>
    </row>
    <row r="34" spans="1:73" ht="33.75" customHeight="1" x14ac:dyDescent="0.35">
      <c r="A34" s="421" t="s">
        <v>333</v>
      </c>
      <c r="B34" s="421"/>
      <c r="C34" s="421"/>
      <c r="D34" s="421"/>
      <c r="E34" s="421"/>
      <c r="F34" s="421"/>
      <c r="G34" s="421"/>
      <c r="H34" s="421"/>
      <c r="I34" s="421"/>
      <c r="J34" s="421"/>
      <c r="K34" s="421"/>
      <c r="L34" s="421"/>
      <c r="M34" s="421"/>
      <c r="N34" s="421"/>
      <c r="O34" s="421"/>
      <c r="P34" s="421"/>
      <c r="Q34" s="421"/>
      <c r="R34" s="421"/>
      <c r="S34" s="421"/>
      <c r="T34" s="421"/>
      <c r="U34" s="421"/>
      <c r="V34" s="421"/>
      <c r="W34" s="11"/>
      <c r="X34" s="11"/>
      <c r="Y34" s="11"/>
      <c r="Z34" s="11"/>
      <c r="AA34" s="11"/>
      <c r="AB34" s="11"/>
      <c r="AC34" s="11"/>
      <c r="AD34" s="11"/>
      <c r="AE34" s="11"/>
      <c r="AF34" s="11"/>
      <c r="AG34" s="11"/>
      <c r="AH34" s="11"/>
      <c r="AI34" s="11"/>
      <c r="AJ34" s="11"/>
      <c r="AK34" s="11"/>
      <c r="AL34" s="11"/>
      <c r="AM34" s="11"/>
      <c r="AN34" s="11"/>
      <c r="AO34" s="44"/>
      <c r="AP34" s="44"/>
      <c r="AQ34" s="11"/>
      <c r="AR34" s="11"/>
      <c r="AS34" s="11"/>
      <c r="AT34" s="11"/>
      <c r="AU34" s="11"/>
      <c r="AV34" s="11"/>
      <c r="AW34" s="11"/>
      <c r="AX34" s="11"/>
      <c r="AY34" s="6"/>
      <c r="AZ34" s="6"/>
      <c r="BA34" s="76"/>
      <c r="BB34" s="76"/>
      <c r="BC34" s="76"/>
      <c r="BD34" s="76"/>
      <c r="BE34" s="76"/>
      <c r="BF34" s="76"/>
      <c r="BG34" s="76"/>
      <c r="BH34" s="76"/>
      <c r="BI34" s="76"/>
      <c r="BJ34" s="76"/>
      <c r="BK34" s="76"/>
      <c r="BL34" s="76"/>
      <c r="BM34" s="76"/>
      <c r="BN34" s="76"/>
      <c r="BO34" s="76"/>
      <c r="BP34" s="76"/>
      <c r="BQ34" s="76"/>
      <c r="BR34" s="12"/>
      <c r="BS34" s="12"/>
      <c r="BT34" s="12"/>
      <c r="BU34" s="12"/>
    </row>
    <row r="35" spans="1:73" ht="30" customHeight="1" x14ac:dyDescent="0.35">
      <c r="A35" s="421" t="s">
        <v>260</v>
      </c>
      <c r="B35" s="421"/>
      <c r="C35" s="421"/>
      <c r="D35" s="421"/>
      <c r="E35" s="421"/>
      <c r="F35" s="421"/>
      <c r="G35" s="421"/>
      <c r="H35" s="421"/>
      <c r="I35" s="421"/>
      <c r="J35" s="421"/>
      <c r="K35" s="421"/>
      <c r="L35" s="421"/>
      <c r="M35" s="421"/>
      <c r="N35" s="421"/>
      <c r="O35" s="421"/>
      <c r="P35" s="421"/>
      <c r="Q35" s="421"/>
      <c r="R35" s="421"/>
      <c r="S35" s="421"/>
      <c r="T35" s="421"/>
      <c r="U35" s="421"/>
      <c r="V35" s="421"/>
      <c r="W35" s="11"/>
      <c r="X35" s="11"/>
      <c r="Y35" s="11"/>
      <c r="Z35" s="11"/>
      <c r="AA35" s="11"/>
      <c r="AB35" s="11"/>
      <c r="AC35" s="11"/>
      <c r="AD35" s="11"/>
      <c r="AE35" s="11"/>
      <c r="AF35" s="11"/>
      <c r="AG35" s="11"/>
      <c r="AH35" s="11"/>
      <c r="AI35" s="11"/>
      <c r="AJ35" s="11"/>
      <c r="AK35" s="11"/>
      <c r="AL35" s="11"/>
      <c r="AM35" s="11"/>
      <c r="AN35" s="11"/>
      <c r="AO35" s="44"/>
      <c r="AP35" s="44"/>
      <c r="AQ35" s="11"/>
      <c r="AR35" s="11"/>
      <c r="AS35" s="11"/>
      <c r="AT35" s="11"/>
      <c r="AU35" s="11"/>
      <c r="AV35" s="11"/>
      <c r="AW35" s="11"/>
      <c r="AX35" s="11"/>
      <c r="AY35" s="6"/>
      <c r="AZ35" s="6"/>
      <c r="BA35" s="76"/>
      <c r="BB35" s="76"/>
      <c r="BC35" s="76"/>
      <c r="BD35" s="76"/>
      <c r="BE35" s="76"/>
      <c r="BF35" s="76"/>
      <c r="BG35" s="76"/>
      <c r="BH35" s="76"/>
      <c r="BI35" s="76"/>
      <c r="BJ35" s="76"/>
      <c r="BK35" s="76"/>
      <c r="BL35" s="76"/>
      <c r="BM35" s="76"/>
      <c r="BN35" s="76"/>
      <c r="BO35" s="76"/>
      <c r="BP35" s="76"/>
      <c r="BQ35" s="76"/>
      <c r="BR35" s="12"/>
      <c r="BS35" s="12"/>
      <c r="BT35" s="12"/>
      <c r="BU35" s="12"/>
    </row>
    <row r="36" spans="1:73" ht="15" customHeight="1" thickBot="1" x14ac:dyDescent="0.3">
      <c r="A36" s="74"/>
      <c r="B36" s="74"/>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44"/>
      <c r="AP36" s="44"/>
      <c r="AQ36" s="11"/>
      <c r="AR36" s="11"/>
      <c r="AS36" s="17"/>
      <c r="AT36" s="17"/>
      <c r="AU36" s="17"/>
      <c r="AV36" s="17"/>
      <c r="AW36" s="17"/>
      <c r="AX36" s="16"/>
      <c r="AY36" s="74"/>
      <c r="AZ36" s="74"/>
      <c r="BA36" s="26"/>
      <c r="BB36" s="27"/>
      <c r="BC36" s="27"/>
      <c r="BD36" s="27"/>
      <c r="BE36" s="27"/>
      <c r="BF36" s="27"/>
      <c r="BG36" s="27"/>
      <c r="BH36" s="27"/>
      <c r="BI36" s="27"/>
      <c r="BJ36" s="27"/>
      <c r="BK36" s="27"/>
      <c r="BL36" s="27"/>
      <c r="BM36" s="27"/>
      <c r="BN36" s="27"/>
      <c r="BO36" s="27"/>
      <c r="BP36" s="27"/>
      <c r="BQ36" s="27"/>
      <c r="BR36" s="12"/>
      <c r="BS36" s="12"/>
      <c r="BT36" s="12"/>
      <c r="BU36" s="12"/>
    </row>
    <row r="37" spans="1:73" ht="150" customHeight="1" thickBot="1" x14ac:dyDescent="0.45">
      <c r="A37" s="62" t="s">
        <v>18</v>
      </c>
      <c r="B37" s="265"/>
      <c r="C37" s="290" t="s">
        <v>1</v>
      </c>
      <c r="D37" s="289" t="s">
        <v>2</v>
      </c>
      <c r="E37" s="274" t="s">
        <v>0</v>
      </c>
      <c r="F37" s="448" t="s">
        <v>196</v>
      </c>
      <c r="G37" s="448"/>
      <c r="H37" s="275" t="s">
        <v>261</v>
      </c>
      <c r="I37" s="276" t="s">
        <v>107</v>
      </c>
      <c r="J37" s="277" t="s">
        <v>89</v>
      </c>
      <c r="K37" s="276" t="s">
        <v>126</v>
      </c>
      <c r="L37" s="276" t="s">
        <v>127</v>
      </c>
      <c r="M37" s="276" t="s">
        <v>161</v>
      </c>
      <c r="N37" s="276" t="s">
        <v>66</v>
      </c>
      <c r="O37" s="276" t="s">
        <v>90</v>
      </c>
      <c r="P37" s="276" t="s">
        <v>91</v>
      </c>
      <c r="Q37" s="276" t="s">
        <v>97</v>
      </c>
      <c r="R37" s="276" t="s">
        <v>163</v>
      </c>
      <c r="S37" s="276" t="s">
        <v>164</v>
      </c>
      <c r="T37" s="276" t="s">
        <v>103</v>
      </c>
      <c r="U37" s="278" t="s">
        <v>17</v>
      </c>
      <c r="V37" s="279" t="s">
        <v>165</v>
      </c>
      <c r="W37" s="279" t="s">
        <v>162</v>
      </c>
      <c r="X37" s="279" t="s">
        <v>837</v>
      </c>
      <c r="Y37" s="524" t="s">
        <v>838</v>
      </c>
      <c r="Z37" s="527" t="s">
        <v>841</v>
      </c>
      <c r="AA37" s="527" t="s">
        <v>852</v>
      </c>
      <c r="AB37" s="527" t="s">
        <v>842</v>
      </c>
      <c r="AC37" s="526" t="s">
        <v>57</v>
      </c>
      <c r="AD37" s="280" t="s">
        <v>58</v>
      </c>
      <c r="AE37" s="281" t="s">
        <v>166</v>
      </c>
      <c r="AF37" s="282" t="s">
        <v>9</v>
      </c>
      <c r="AG37" s="276" t="s">
        <v>4</v>
      </c>
      <c r="AH37" s="355" t="s">
        <v>167</v>
      </c>
      <c r="AI37" s="284" t="s">
        <v>10</v>
      </c>
      <c r="AJ37" s="285" t="s">
        <v>5</v>
      </c>
      <c r="AK37" s="286" t="s">
        <v>11</v>
      </c>
      <c r="AL37" s="287" t="s">
        <v>98</v>
      </c>
      <c r="AM37" s="288" t="s">
        <v>12</v>
      </c>
      <c r="AN37" s="330" t="s">
        <v>19</v>
      </c>
      <c r="AO37" s="342" t="s">
        <v>647</v>
      </c>
      <c r="AP37" s="344" t="s">
        <v>648</v>
      </c>
      <c r="AQ37" s="346" t="s">
        <v>649</v>
      </c>
      <c r="AR37" s="345" t="s">
        <v>14</v>
      </c>
      <c r="AS37" s="273" t="s">
        <v>388</v>
      </c>
      <c r="AT37" s="63" t="s">
        <v>96</v>
      </c>
      <c r="AU37" s="64" t="s">
        <v>189</v>
      </c>
      <c r="AV37" s="64" t="s">
        <v>195</v>
      </c>
      <c r="AW37" s="63" t="s">
        <v>49</v>
      </c>
      <c r="AX37" s="65"/>
      <c r="AY37" s="66" t="s">
        <v>87</v>
      </c>
      <c r="AZ37" s="13"/>
      <c r="BA37" s="67" t="s">
        <v>6</v>
      </c>
      <c r="BB37" s="68" t="s">
        <v>156</v>
      </c>
      <c r="BC37" s="69" t="s">
        <v>51</v>
      </c>
      <c r="BD37" s="70" t="s">
        <v>7</v>
      </c>
      <c r="BE37" s="71" t="s">
        <v>316</v>
      </c>
      <c r="BF37" s="71" t="s">
        <v>337</v>
      </c>
      <c r="BG37" s="71" t="s">
        <v>309</v>
      </c>
      <c r="BH37" s="71" t="s">
        <v>334</v>
      </c>
      <c r="BI37" s="71" t="s">
        <v>310</v>
      </c>
      <c r="BJ37" s="71" t="s">
        <v>335</v>
      </c>
      <c r="BK37" s="71" t="s">
        <v>311</v>
      </c>
      <c r="BL37" s="71" t="s">
        <v>336</v>
      </c>
      <c r="BM37" s="71" t="s">
        <v>314</v>
      </c>
      <c r="BN37" s="71" t="s">
        <v>676</v>
      </c>
      <c r="BO37" s="71" t="s">
        <v>315</v>
      </c>
      <c r="BP37" s="37" t="s">
        <v>458</v>
      </c>
      <c r="BQ37" s="37" t="s">
        <v>295</v>
      </c>
      <c r="BR37" s="357" t="s">
        <v>418</v>
      </c>
    </row>
    <row r="38" spans="1:73" ht="227.25" customHeight="1" x14ac:dyDescent="0.35">
      <c r="A38" s="381">
        <v>1</v>
      </c>
      <c r="B38" s="302"/>
      <c r="C38" s="236" t="s">
        <v>690</v>
      </c>
      <c r="D38" s="239">
        <v>135</v>
      </c>
      <c r="E38" s="154">
        <v>132</v>
      </c>
      <c r="F38" s="240" t="s">
        <v>723</v>
      </c>
      <c r="G38" s="240">
        <v>88.7</v>
      </c>
      <c r="H38" s="240" t="s">
        <v>298</v>
      </c>
      <c r="I38" s="241">
        <v>4</v>
      </c>
      <c r="J38" s="242"/>
      <c r="K38" s="267" t="s">
        <v>268</v>
      </c>
      <c r="L38" s="240" t="s">
        <v>724</v>
      </c>
      <c r="M38" s="154">
        <v>120</v>
      </c>
      <c r="N38" s="153" t="s">
        <v>302</v>
      </c>
      <c r="O38" s="154"/>
      <c r="P38" s="154"/>
      <c r="Q38" s="155"/>
      <c r="R38" s="154" t="s">
        <v>100</v>
      </c>
      <c r="S38" s="359" t="s">
        <v>725</v>
      </c>
      <c r="T38" s="247" t="s">
        <v>726</v>
      </c>
      <c r="U38" s="251">
        <v>5</v>
      </c>
      <c r="V38" s="258">
        <v>57</v>
      </c>
      <c r="W38" s="272">
        <f>(60/AE38)*7</f>
        <v>9.545454545454545</v>
      </c>
      <c r="X38" s="503" t="s">
        <v>839</v>
      </c>
      <c r="Y38" s="521">
        <v>0.63</v>
      </c>
      <c r="Z38" s="528" t="s">
        <v>849</v>
      </c>
      <c r="AA38" s="532" t="s">
        <v>853</v>
      </c>
      <c r="AB38" s="532" t="s">
        <v>518</v>
      </c>
      <c r="AC38" s="255">
        <v>119</v>
      </c>
      <c r="AD38" s="176">
        <v>5</v>
      </c>
      <c r="AE38" s="177">
        <v>44</v>
      </c>
      <c r="AF38" s="178">
        <v>10</v>
      </c>
      <c r="AG38" s="179">
        <v>31</v>
      </c>
      <c r="AH38" s="160">
        <v>50</v>
      </c>
      <c r="AI38" s="161">
        <v>10</v>
      </c>
      <c r="AJ38" s="162">
        <v>46</v>
      </c>
      <c r="AK38" s="163">
        <v>10</v>
      </c>
      <c r="AL38" s="164">
        <v>4.8600000000000003</v>
      </c>
      <c r="AM38" s="165">
        <v>9</v>
      </c>
      <c r="AN38" s="331">
        <f>((70/AE38)/E38)*1000</f>
        <v>12.052341597796142</v>
      </c>
      <c r="AO38" s="338">
        <v>34</v>
      </c>
      <c r="AP38" s="335">
        <v>4.8600000000000003</v>
      </c>
      <c r="AQ38" s="328">
        <f>(AP38/E38)*150</f>
        <v>5.5227272727272725</v>
      </c>
      <c r="AR38" s="192">
        <v>9</v>
      </c>
      <c r="AS38" s="228" t="s">
        <v>727</v>
      </c>
      <c r="AT38" s="46">
        <f>SUM(U38,AD38,AF38,AI38,AK38,AM38,AN38,AR38)</f>
        <v>70.052341597796143</v>
      </c>
      <c r="AU38" s="58">
        <f>AT38/E38</f>
        <v>0.53069955755906173</v>
      </c>
      <c r="AV38" s="58">
        <f>AT38/G38</f>
        <v>0.78976709805858103</v>
      </c>
      <c r="AW38" s="48">
        <f>D38/AT38</f>
        <v>1.9271304416217705</v>
      </c>
      <c r="AX38" s="380"/>
      <c r="AY38" s="167" t="s">
        <v>728</v>
      </c>
      <c r="AZ38" s="14"/>
      <c r="BA38" s="168">
        <v>10</v>
      </c>
      <c r="BB38" s="169">
        <f>AO38*BA38</f>
        <v>340</v>
      </c>
      <c r="BC38" s="170">
        <f>BB38/16</f>
        <v>21.25</v>
      </c>
      <c r="BD38" s="183" t="s">
        <v>50</v>
      </c>
      <c r="BE38" s="386" t="s">
        <v>347</v>
      </c>
      <c r="BF38" s="386" t="s">
        <v>844</v>
      </c>
      <c r="BG38" s="386" t="s">
        <v>845</v>
      </c>
      <c r="BH38" s="386" t="s">
        <v>846</v>
      </c>
      <c r="BI38" s="386" t="s">
        <v>255</v>
      </c>
      <c r="BJ38" s="386" t="s">
        <v>847</v>
      </c>
      <c r="BK38" s="71"/>
      <c r="BL38" s="71"/>
      <c r="BM38" s="71"/>
      <c r="BN38" s="71"/>
      <c r="BO38" s="71"/>
      <c r="BP38" s="37"/>
      <c r="BQ38" s="37"/>
      <c r="BR38" s="357"/>
    </row>
    <row r="39" spans="1:73" ht="216.75" customHeight="1" x14ac:dyDescent="0.25">
      <c r="A39" s="512">
        <v>2</v>
      </c>
      <c r="B39" s="511"/>
      <c r="C39" s="383" t="s">
        <v>267</v>
      </c>
      <c r="D39" s="239">
        <v>149.99</v>
      </c>
      <c r="E39" s="154">
        <v>143</v>
      </c>
      <c r="F39" s="240" t="s">
        <v>714</v>
      </c>
      <c r="G39" s="240">
        <v>113</v>
      </c>
      <c r="H39" s="240" t="s">
        <v>263</v>
      </c>
      <c r="I39" s="241">
        <v>4.7</v>
      </c>
      <c r="J39" s="242"/>
      <c r="K39" s="267" t="s">
        <v>268</v>
      </c>
      <c r="L39" s="240" t="s">
        <v>269</v>
      </c>
      <c r="M39" s="154">
        <v>120</v>
      </c>
      <c r="N39" s="153" t="s">
        <v>143</v>
      </c>
      <c r="O39" s="154">
        <v>93</v>
      </c>
      <c r="P39" s="154" t="s">
        <v>94</v>
      </c>
      <c r="Q39" s="155"/>
      <c r="R39" s="154" t="s">
        <v>271</v>
      </c>
      <c r="S39" s="359" t="s">
        <v>272</v>
      </c>
      <c r="T39" s="247" t="s">
        <v>144</v>
      </c>
      <c r="U39" s="251">
        <v>5</v>
      </c>
      <c r="V39" s="258">
        <v>61</v>
      </c>
      <c r="W39" s="272">
        <f>(60/AE39)*7</f>
        <v>8.2352941176470598</v>
      </c>
      <c r="X39" s="521">
        <v>0.19</v>
      </c>
      <c r="Y39" s="521" t="s">
        <v>840</v>
      </c>
      <c r="Z39" s="528" t="s">
        <v>849</v>
      </c>
      <c r="AA39" s="532" t="s">
        <v>854</v>
      </c>
      <c r="AB39" s="532" t="s">
        <v>848</v>
      </c>
      <c r="AC39" s="255">
        <v>119</v>
      </c>
      <c r="AD39" s="176">
        <v>5</v>
      </c>
      <c r="AE39" s="177">
        <v>51</v>
      </c>
      <c r="AF39" s="178">
        <v>10</v>
      </c>
      <c r="AG39" s="179">
        <v>27</v>
      </c>
      <c r="AH39" s="160">
        <v>52</v>
      </c>
      <c r="AI39" s="161">
        <v>10</v>
      </c>
      <c r="AJ39" s="162">
        <v>49</v>
      </c>
      <c r="AK39" s="163">
        <v>10</v>
      </c>
      <c r="AL39" s="164">
        <v>5.52</v>
      </c>
      <c r="AM39" s="165">
        <v>10</v>
      </c>
      <c r="AN39" s="331">
        <f>((70/AE39)/E39)*1000</f>
        <v>9.5982448923625405</v>
      </c>
      <c r="AO39" s="338">
        <v>38.700000000000003</v>
      </c>
      <c r="AP39" s="335">
        <f>AL39</f>
        <v>5.52</v>
      </c>
      <c r="AQ39" s="328">
        <f>(AP39/E39)*150</f>
        <v>5.79020979020979</v>
      </c>
      <c r="AR39" s="192">
        <v>10</v>
      </c>
      <c r="AS39" s="228" t="s">
        <v>389</v>
      </c>
      <c r="AT39" s="46">
        <f>SUM(U39,AD39,AF39,AI39,AK39,AM39,AN39,AR39)</f>
        <v>69.598244892362544</v>
      </c>
      <c r="AU39" s="58">
        <f>AT39/E39</f>
        <v>0.4867010132333045</v>
      </c>
      <c r="AV39" s="58">
        <f>AT39/G39</f>
        <v>0.61591367161382782</v>
      </c>
      <c r="AW39" s="48">
        <f>D39/AT39</f>
        <v>2.1550830804996255</v>
      </c>
      <c r="AX39" s="166"/>
      <c r="AY39" s="167" t="s">
        <v>294</v>
      </c>
      <c r="AZ39" s="233"/>
      <c r="BA39" s="168">
        <v>200</v>
      </c>
      <c r="BB39" s="169">
        <f>AO39*BA39</f>
        <v>7740.0000000000009</v>
      </c>
      <c r="BC39" s="170">
        <f>BB39/16</f>
        <v>483.75000000000006</v>
      </c>
      <c r="BD39" s="171" t="s">
        <v>159</v>
      </c>
      <c r="BE39" s="386" t="s">
        <v>342</v>
      </c>
      <c r="BF39" s="386" t="s">
        <v>435</v>
      </c>
      <c r="BG39" s="386" t="s">
        <v>460</v>
      </c>
      <c r="BH39" s="386" t="s">
        <v>628</v>
      </c>
      <c r="BI39" s="388" t="s">
        <v>637</v>
      </c>
      <c r="BJ39" s="388" t="s">
        <v>678</v>
      </c>
      <c r="BK39" s="388" t="s">
        <v>701</v>
      </c>
      <c r="BL39" s="388" t="s">
        <v>702</v>
      </c>
      <c r="BM39" s="388" t="s">
        <v>703</v>
      </c>
      <c r="BN39" s="389"/>
      <c r="BO39" s="389"/>
      <c r="BP39" s="58">
        <f>AT39*(BA39/100)</f>
        <v>139.19648978472509</v>
      </c>
      <c r="BQ39" s="58">
        <f>BB39/E39</f>
        <v>54.125874125874134</v>
      </c>
      <c r="BR39" s="297" t="s">
        <v>419</v>
      </c>
    </row>
    <row r="40" spans="1:73" ht="218.25" customHeight="1" x14ac:dyDescent="0.25">
      <c r="A40" s="39">
        <v>3</v>
      </c>
      <c r="B40" s="5"/>
      <c r="C40" s="235" t="s">
        <v>8</v>
      </c>
      <c r="D40" s="266">
        <v>189</v>
      </c>
      <c r="E40" s="152">
        <v>129</v>
      </c>
      <c r="F40" s="267" t="s">
        <v>197</v>
      </c>
      <c r="G40" s="240">
        <v>89.66</v>
      </c>
      <c r="H40" s="267" t="s">
        <v>262</v>
      </c>
      <c r="I40" s="268">
        <v>4</v>
      </c>
      <c r="J40" s="358">
        <v>2.4</v>
      </c>
      <c r="K40" s="267" t="s">
        <v>130</v>
      </c>
      <c r="L40" s="267" t="s">
        <v>128</v>
      </c>
      <c r="M40" s="152">
        <v>120</v>
      </c>
      <c r="N40" s="359" t="s">
        <v>105</v>
      </c>
      <c r="O40" s="152">
        <v>94</v>
      </c>
      <c r="P40" s="152" t="s">
        <v>94</v>
      </c>
      <c r="Q40" s="384" t="s">
        <v>99</v>
      </c>
      <c r="R40" s="152" t="s">
        <v>100</v>
      </c>
      <c r="S40" s="152" t="s">
        <v>187</v>
      </c>
      <c r="T40" s="269" t="s">
        <v>104</v>
      </c>
      <c r="U40" s="270">
        <v>5</v>
      </c>
      <c r="V40" s="271">
        <v>55</v>
      </c>
      <c r="W40" s="272">
        <f>(60/AE40)*7</f>
        <v>7.3684210526315788</v>
      </c>
      <c r="X40" s="504"/>
      <c r="Y40" s="504"/>
      <c r="Z40" s="529" t="s">
        <v>849</v>
      </c>
      <c r="AA40" s="533" t="s">
        <v>853</v>
      </c>
      <c r="AB40" s="538"/>
      <c r="AC40" s="254">
        <v>118</v>
      </c>
      <c r="AD40" s="156">
        <v>5</v>
      </c>
      <c r="AE40" s="157">
        <v>57</v>
      </c>
      <c r="AF40" s="158">
        <v>9</v>
      </c>
      <c r="AG40" s="159">
        <v>28</v>
      </c>
      <c r="AH40" s="160">
        <v>64</v>
      </c>
      <c r="AI40" s="161">
        <v>8</v>
      </c>
      <c r="AJ40" s="180">
        <v>51</v>
      </c>
      <c r="AK40" s="163">
        <v>9</v>
      </c>
      <c r="AL40" s="164">
        <v>4.7699999999999996</v>
      </c>
      <c r="AM40" s="165">
        <v>9</v>
      </c>
      <c r="AN40" s="331">
        <f>((70/AE40)/E40)*1000</f>
        <v>9.5199238406092768</v>
      </c>
      <c r="AO40" s="341">
        <v>33.5</v>
      </c>
      <c r="AP40" s="343">
        <f>AL40</f>
        <v>4.7699999999999996</v>
      </c>
      <c r="AQ40" s="328">
        <f>(AP40/E40)*150</f>
        <v>5.5465116279069768</v>
      </c>
      <c r="AR40" s="385">
        <v>9</v>
      </c>
      <c r="AS40" s="229" t="s">
        <v>392</v>
      </c>
      <c r="AT40" s="46">
        <f>SUM(U40,AD40,AF40,AI40,AK40,AM40,AN40,AR40)</f>
        <v>63.51992384060928</v>
      </c>
      <c r="AU40" s="58">
        <f>AT40/E40</f>
        <v>0.49240251039232003</v>
      </c>
      <c r="AV40" s="58">
        <f>AT40/G40</f>
        <v>0.70845331073621776</v>
      </c>
      <c r="AW40" s="48">
        <f>D40/AT40</f>
        <v>2.975444373552119</v>
      </c>
      <c r="AX40" s="18"/>
      <c r="AY40" s="167" t="s">
        <v>653</v>
      </c>
      <c r="AZ40" s="182"/>
      <c r="BA40" s="168">
        <v>192</v>
      </c>
      <c r="BB40" s="169">
        <f>AO40*BA40</f>
        <v>6432</v>
      </c>
      <c r="BC40" s="170">
        <f>BB40/16</f>
        <v>402</v>
      </c>
      <c r="BD40" s="171" t="s">
        <v>159</v>
      </c>
      <c r="BE40" s="184">
        <v>0</v>
      </c>
      <c r="BF40" s="185" t="s">
        <v>229</v>
      </c>
      <c r="BG40" s="185" t="s">
        <v>120</v>
      </c>
      <c r="BH40" s="185" t="s">
        <v>339</v>
      </c>
      <c r="BI40" s="185" t="s">
        <v>279</v>
      </c>
      <c r="BJ40" s="185" t="s">
        <v>344</v>
      </c>
      <c r="BK40" s="185" t="s">
        <v>345</v>
      </c>
      <c r="BL40" s="185" t="s">
        <v>417</v>
      </c>
      <c r="BM40" s="226"/>
      <c r="BN40" s="226"/>
      <c r="BO40" s="226"/>
      <c r="BP40" s="47">
        <f>AT40*(BA40/100)</f>
        <v>121.95825377396982</v>
      </c>
      <c r="BQ40" s="47">
        <f>BB40/E40</f>
        <v>49.860465116279073</v>
      </c>
      <c r="BR40" s="297" t="s">
        <v>420</v>
      </c>
    </row>
    <row r="41" spans="1:73" ht="193.5" customHeight="1" x14ac:dyDescent="0.25">
      <c r="A41" s="39">
        <v>4</v>
      </c>
      <c r="B41" s="3"/>
      <c r="C41" s="235" t="s">
        <v>646</v>
      </c>
      <c r="D41" s="239">
        <v>164</v>
      </c>
      <c r="E41" s="154">
        <v>117</v>
      </c>
      <c r="F41" s="240" t="s">
        <v>198</v>
      </c>
      <c r="G41" s="240">
        <v>86.47</v>
      </c>
      <c r="H41" s="240" t="s">
        <v>264</v>
      </c>
      <c r="I41" s="241">
        <v>4</v>
      </c>
      <c r="J41" s="243"/>
      <c r="K41" s="240" t="s">
        <v>130</v>
      </c>
      <c r="L41" s="242" t="s">
        <v>129</v>
      </c>
      <c r="M41" s="154">
        <v>120</v>
      </c>
      <c r="N41" s="153" t="s">
        <v>105</v>
      </c>
      <c r="O41" s="154">
        <v>95</v>
      </c>
      <c r="P41" s="154" t="s">
        <v>92</v>
      </c>
      <c r="Q41" s="155"/>
      <c r="R41" s="154" t="s">
        <v>100</v>
      </c>
      <c r="S41" s="154" t="s">
        <v>187</v>
      </c>
      <c r="T41" s="247" t="s">
        <v>104</v>
      </c>
      <c r="U41" s="251">
        <v>5</v>
      </c>
      <c r="V41" s="258">
        <v>50</v>
      </c>
      <c r="W41" s="259">
        <f>(60/AE41)*7</f>
        <v>7.6363636363636358</v>
      </c>
      <c r="X41" s="523" t="s">
        <v>840</v>
      </c>
      <c r="Y41" s="525" t="s">
        <v>840</v>
      </c>
      <c r="Z41" s="530" t="s">
        <v>849</v>
      </c>
      <c r="AA41" s="534" t="s">
        <v>853</v>
      </c>
      <c r="AB41" s="539"/>
      <c r="AC41" s="255">
        <v>72</v>
      </c>
      <c r="AD41" s="176">
        <v>3</v>
      </c>
      <c r="AE41" s="177">
        <v>55</v>
      </c>
      <c r="AF41" s="178">
        <v>9</v>
      </c>
      <c r="AG41" s="179">
        <v>31</v>
      </c>
      <c r="AH41" s="160">
        <v>62</v>
      </c>
      <c r="AI41" s="161">
        <v>8</v>
      </c>
      <c r="AJ41" s="180">
        <v>53</v>
      </c>
      <c r="AK41" s="163">
        <v>8</v>
      </c>
      <c r="AL41" s="164">
        <v>4.1399999999999997</v>
      </c>
      <c r="AM41" s="165">
        <v>8</v>
      </c>
      <c r="AN41" s="331">
        <f>((70/AE41)/E41)*1000</f>
        <v>10.878010878010878</v>
      </c>
      <c r="AO41" s="338">
        <v>32.200000000000003</v>
      </c>
      <c r="AP41" s="335">
        <f>AL41</f>
        <v>4.1399999999999997</v>
      </c>
      <c r="AQ41" s="329">
        <f>(AP41/E41)*150</f>
        <v>5.3076923076923075</v>
      </c>
      <c r="AR41" s="192">
        <v>8</v>
      </c>
      <c r="AS41" s="229" t="s">
        <v>391</v>
      </c>
      <c r="AT41" s="46">
        <f>SUM(U41,AD41,AF41,AI41,AK41,AM41,AN41,AR41)</f>
        <v>59.878010878010876</v>
      </c>
      <c r="AU41" s="58">
        <f>AT41/E41</f>
        <v>0.51177787075222969</v>
      </c>
      <c r="AV41" s="58">
        <f>AT41/G41</f>
        <v>0.69247150315729011</v>
      </c>
      <c r="AW41" s="48">
        <f>D41/AT41</f>
        <v>2.7389019373759131</v>
      </c>
      <c r="AX41" s="18"/>
      <c r="AY41" s="167" t="s">
        <v>654</v>
      </c>
      <c r="AZ41" s="182"/>
      <c r="BA41" s="168">
        <v>67</v>
      </c>
      <c r="BB41" s="169">
        <f>AO41*BA41</f>
        <v>2157.4</v>
      </c>
      <c r="BC41" s="170">
        <f>BB41/16</f>
        <v>134.83750000000001</v>
      </c>
      <c r="BD41" s="171" t="s">
        <v>159</v>
      </c>
      <c r="BE41" s="193" t="s">
        <v>231</v>
      </c>
      <c r="BF41" s="194">
        <v>0</v>
      </c>
      <c r="BG41" s="185" t="s">
        <v>436</v>
      </c>
      <c r="BH41" s="172">
        <v>1</v>
      </c>
      <c r="BI41" s="174"/>
      <c r="BJ41" s="174"/>
      <c r="BK41" s="174"/>
      <c r="BL41" s="174"/>
      <c r="BM41" s="174"/>
      <c r="BN41" s="174"/>
      <c r="BO41" s="174"/>
      <c r="BP41" s="47">
        <f>AT41*(BA41/100)</f>
        <v>40.11826728826729</v>
      </c>
      <c r="BQ41" s="47">
        <f>BB41/E41</f>
        <v>18.439316239316241</v>
      </c>
      <c r="BR41" s="299" t="s">
        <v>439</v>
      </c>
    </row>
    <row r="42" spans="1:73" ht="235.5" customHeight="1" x14ac:dyDescent="0.25">
      <c r="A42" s="39">
        <v>5</v>
      </c>
      <c r="B42" s="3"/>
      <c r="C42" s="235" t="s">
        <v>140</v>
      </c>
      <c r="D42" s="239">
        <v>179.95</v>
      </c>
      <c r="E42" s="154">
        <v>127</v>
      </c>
      <c r="F42" s="240" t="s">
        <v>199</v>
      </c>
      <c r="G42" s="240">
        <v>115.6</v>
      </c>
      <c r="H42" s="240" t="s">
        <v>263</v>
      </c>
      <c r="I42" s="241">
        <v>5.0999999999999996</v>
      </c>
      <c r="J42" s="244"/>
      <c r="K42" s="240" t="s">
        <v>141</v>
      </c>
      <c r="L42" s="240" t="s">
        <v>142</v>
      </c>
      <c r="M42" s="154">
        <v>120</v>
      </c>
      <c r="N42" s="154" t="s">
        <v>143</v>
      </c>
      <c r="O42" s="154">
        <v>94</v>
      </c>
      <c r="P42" s="154" t="s">
        <v>150</v>
      </c>
      <c r="Q42" s="50"/>
      <c r="R42" s="154" t="s">
        <v>102</v>
      </c>
      <c r="S42" s="154" t="s">
        <v>230</v>
      </c>
      <c r="T42" s="247" t="s">
        <v>144</v>
      </c>
      <c r="U42" s="251">
        <v>5</v>
      </c>
      <c r="V42" s="258">
        <v>57</v>
      </c>
      <c r="W42" s="259">
        <f>(60/AE42)*7</f>
        <v>7.1186440677966099</v>
      </c>
      <c r="X42" s="505"/>
      <c r="Y42" s="505"/>
      <c r="Z42" s="529" t="s">
        <v>849</v>
      </c>
      <c r="AA42" s="535" t="s">
        <v>854</v>
      </c>
      <c r="AB42" s="540"/>
      <c r="AC42" s="255">
        <v>119</v>
      </c>
      <c r="AD42" s="176">
        <v>5</v>
      </c>
      <c r="AE42" s="177">
        <v>59</v>
      </c>
      <c r="AF42" s="178">
        <v>9</v>
      </c>
      <c r="AG42" s="179">
        <v>24</v>
      </c>
      <c r="AH42" s="186">
        <v>72</v>
      </c>
      <c r="AI42" s="187">
        <v>6</v>
      </c>
      <c r="AJ42" s="188">
        <v>55</v>
      </c>
      <c r="AK42" s="189">
        <v>6</v>
      </c>
      <c r="AL42" s="190">
        <v>4.7300000000000004</v>
      </c>
      <c r="AM42" s="191">
        <v>9</v>
      </c>
      <c r="AN42" s="331">
        <f>((70/AE42)/E42)*1000</f>
        <v>9.3420525824102487</v>
      </c>
      <c r="AO42" s="338">
        <v>33.1</v>
      </c>
      <c r="AP42" s="335">
        <f>AL42</f>
        <v>4.7300000000000004</v>
      </c>
      <c r="AQ42" s="329">
        <f>(AP42/E42)*150</f>
        <v>5.5866141732283472</v>
      </c>
      <c r="AR42" s="192">
        <v>9</v>
      </c>
      <c r="AS42" s="229" t="s">
        <v>390</v>
      </c>
      <c r="AT42" s="46">
        <f>SUM(U42,AD42,AF42,AI42,AK42,AM42,AN42,AR42)</f>
        <v>58.342052582410247</v>
      </c>
      <c r="AU42" s="58">
        <f>AT42/E42</f>
        <v>0.45938624080637991</v>
      </c>
      <c r="AV42" s="58">
        <f>AT42/G42</f>
        <v>0.50468903618001948</v>
      </c>
      <c r="AW42" s="48">
        <f>D42/AT42</f>
        <v>3.0843961094069177</v>
      </c>
      <c r="AX42" s="10"/>
      <c r="AY42" s="167" t="s">
        <v>293</v>
      </c>
      <c r="AZ42" s="195"/>
      <c r="BA42" s="168">
        <v>242</v>
      </c>
      <c r="BB42" s="169">
        <f>AO42*BA42</f>
        <v>8010.2000000000007</v>
      </c>
      <c r="BC42" s="170">
        <f>BB42/16</f>
        <v>500.63750000000005</v>
      </c>
      <c r="BD42" s="171" t="s">
        <v>159</v>
      </c>
      <c r="BE42" s="172" t="s">
        <v>228</v>
      </c>
      <c r="BF42" s="194" t="s">
        <v>274</v>
      </c>
      <c r="BG42" s="172" t="s">
        <v>347</v>
      </c>
      <c r="BH42" s="172" t="s">
        <v>437</v>
      </c>
      <c r="BI42" s="172" t="s">
        <v>459</v>
      </c>
      <c r="BJ42" s="172" t="s">
        <v>477</v>
      </c>
      <c r="BK42" s="172" t="s">
        <v>478</v>
      </c>
      <c r="BL42" s="172" t="s">
        <v>643</v>
      </c>
      <c r="BM42" s="172" t="s">
        <v>651</v>
      </c>
      <c r="BN42" s="172" t="s">
        <v>677</v>
      </c>
      <c r="BO42" s="366" t="s">
        <v>158</v>
      </c>
      <c r="BP42" s="47">
        <f>AT42*(BA42/100)</f>
        <v>141.1877672494328</v>
      </c>
      <c r="BQ42" s="47">
        <f>BB42/E42</f>
        <v>63.072440944881897</v>
      </c>
      <c r="BR42" s="297" t="s">
        <v>699</v>
      </c>
    </row>
    <row r="43" spans="1:73" ht="298.5" customHeight="1" x14ac:dyDescent="0.25">
      <c r="A43" s="39">
        <v>6</v>
      </c>
      <c r="B43" s="3"/>
      <c r="C43" s="235" t="s">
        <v>433</v>
      </c>
      <c r="D43" s="239">
        <v>85.62</v>
      </c>
      <c r="E43" s="154">
        <v>127</v>
      </c>
      <c r="F43" s="240" t="s">
        <v>427</v>
      </c>
      <c r="G43" s="240">
        <v>104.1</v>
      </c>
      <c r="H43" s="240" t="s">
        <v>298</v>
      </c>
      <c r="I43" s="241"/>
      <c r="J43" s="242"/>
      <c r="K43" s="240" t="s">
        <v>428</v>
      </c>
      <c r="L43" s="240" t="s">
        <v>269</v>
      </c>
      <c r="M43" s="154">
        <v>120</v>
      </c>
      <c r="N43" s="153" t="s">
        <v>302</v>
      </c>
      <c r="O43" s="154"/>
      <c r="P43" s="154"/>
      <c r="Q43" s="155"/>
      <c r="R43" s="154" t="s">
        <v>430</v>
      </c>
      <c r="S43" s="153" t="s">
        <v>434</v>
      </c>
      <c r="T43" s="248" t="s">
        <v>429</v>
      </c>
      <c r="U43" s="251">
        <v>5</v>
      </c>
      <c r="V43" s="258">
        <v>49.5</v>
      </c>
      <c r="W43" s="259">
        <f>(60/AE43)*7</f>
        <v>7.1186440677966099</v>
      </c>
      <c r="X43" s="505"/>
      <c r="Y43" s="505"/>
      <c r="Z43" s="529" t="s">
        <v>849</v>
      </c>
      <c r="AA43" s="535" t="s">
        <v>854</v>
      </c>
      <c r="AB43" s="540"/>
      <c r="AC43" s="255">
        <v>115</v>
      </c>
      <c r="AD43" s="176">
        <v>5</v>
      </c>
      <c r="AE43" s="177">
        <v>59</v>
      </c>
      <c r="AF43" s="178">
        <v>9</v>
      </c>
      <c r="AG43" s="179">
        <v>23</v>
      </c>
      <c r="AH43" s="186">
        <v>72</v>
      </c>
      <c r="AI43" s="187">
        <v>6</v>
      </c>
      <c r="AJ43" s="197">
        <v>50</v>
      </c>
      <c r="AK43" s="189">
        <v>9</v>
      </c>
      <c r="AL43" s="190">
        <v>3.81</v>
      </c>
      <c r="AM43" s="191">
        <v>7</v>
      </c>
      <c r="AN43" s="331">
        <f>((70/AE43)/E43)*1000</f>
        <v>9.3420525824102487</v>
      </c>
      <c r="AO43" s="338">
        <v>26.7</v>
      </c>
      <c r="AP43" s="335">
        <f>AL43</f>
        <v>3.81</v>
      </c>
      <c r="AQ43" s="329">
        <f>(AP43/E43)*150</f>
        <v>4.5</v>
      </c>
      <c r="AR43" s="192">
        <v>5</v>
      </c>
      <c r="AS43" s="229" t="s">
        <v>431</v>
      </c>
      <c r="AT43" s="46">
        <f>SUM(U43,AD43,AF43,AI43,AK43,AM43,AN43,AR43)</f>
        <v>55.342052582410247</v>
      </c>
      <c r="AU43" s="58">
        <f>AT43/E43</f>
        <v>0.43576419356228541</v>
      </c>
      <c r="AV43" s="58">
        <f>AT43/G43</f>
        <v>0.53162394411537228</v>
      </c>
      <c r="AW43" s="48">
        <f>D43/AT43</f>
        <v>1.5471056096537557</v>
      </c>
      <c r="AX43" s="10"/>
      <c r="AY43" s="167" t="s">
        <v>480</v>
      </c>
      <c r="AZ43" s="195"/>
      <c r="BA43" s="168">
        <v>118</v>
      </c>
      <c r="BB43" s="169">
        <f>AO43*BA43</f>
        <v>3150.6</v>
      </c>
      <c r="BC43" s="170">
        <f>BB43/16</f>
        <v>196.91249999999999</v>
      </c>
      <c r="BD43" s="171" t="s">
        <v>159</v>
      </c>
      <c r="BE43" s="194" t="s">
        <v>448</v>
      </c>
      <c r="BF43" s="194" t="s">
        <v>461</v>
      </c>
      <c r="BG43" s="194" t="s">
        <v>461</v>
      </c>
      <c r="BH43" s="387" t="s">
        <v>695</v>
      </c>
      <c r="BI43" s="194" t="s">
        <v>709</v>
      </c>
      <c r="BJ43" s="224"/>
      <c r="BK43" s="224"/>
      <c r="BL43" s="224"/>
      <c r="BM43" s="224"/>
      <c r="BN43" s="224"/>
      <c r="BO43" s="224"/>
      <c r="BP43" s="47">
        <f>AT43*(BA43/100)</f>
        <v>65.30362204724409</v>
      </c>
      <c r="BQ43" s="47">
        <f>BB43/E43</f>
        <v>24.80787401574803</v>
      </c>
      <c r="BR43" s="299" t="s">
        <v>710</v>
      </c>
    </row>
    <row r="44" spans="1:73" ht="291" customHeight="1" x14ac:dyDescent="0.25">
      <c r="A44" s="39">
        <v>7</v>
      </c>
      <c r="B44" s="3"/>
      <c r="C44" s="235" t="s">
        <v>312</v>
      </c>
      <c r="D44" s="239">
        <v>200</v>
      </c>
      <c r="E44" s="154">
        <v>89</v>
      </c>
      <c r="F44" s="240" t="s">
        <v>297</v>
      </c>
      <c r="G44" s="240">
        <v>80</v>
      </c>
      <c r="H44" s="240" t="s">
        <v>298</v>
      </c>
      <c r="I44" s="154">
        <v>3.4</v>
      </c>
      <c r="J44" s="244"/>
      <c r="K44" s="240" t="s">
        <v>299</v>
      </c>
      <c r="L44" s="240" t="s">
        <v>301</v>
      </c>
      <c r="M44" s="154">
        <v>120</v>
      </c>
      <c r="N44" s="154" t="s">
        <v>302</v>
      </c>
      <c r="O44" s="92"/>
      <c r="P44" s="92"/>
      <c r="Q44" s="92"/>
      <c r="R44" s="154" t="s">
        <v>100</v>
      </c>
      <c r="S44" s="153" t="s">
        <v>281</v>
      </c>
      <c r="T44" s="248" t="s">
        <v>429</v>
      </c>
      <c r="U44" s="251">
        <v>5</v>
      </c>
      <c r="V44" s="260">
        <v>43.5</v>
      </c>
      <c r="W44" s="259">
        <f>(60/AE44)*7</f>
        <v>6.8852459016393439</v>
      </c>
      <c r="X44" s="505"/>
      <c r="Y44" s="505"/>
      <c r="Z44" s="529" t="s">
        <v>849</v>
      </c>
      <c r="AA44" s="535" t="s">
        <v>168</v>
      </c>
      <c r="AB44" s="540"/>
      <c r="AC44" s="255">
        <v>119</v>
      </c>
      <c r="AD44" s="176">
        <v>5</v>
      </c>
      <c r="AE44" s="177">
        <v>61</v>
      </c>
      <c r="AF44" s="178">
        <v>8</v>
      </c>
      <c r="AG44" s="179">
        <v>31</v>
      </c>
      <c r="AH44" s="186">
        <v>74</v>
      </c>
      <c r="AI44" s="187">
        <v>6</v>
      </c>
      <c r="AJ44" s="188">
        <v>62</v>
      </c>
      <c r="AK44" s="189">
        <v>3</v>
      </c>
      <c r="AL44" s="190">
        <v>3.41</v>
      </c>
      <c r="AM44" s="191">
        <v>5</v>
      </c>
      <c r="AN44" s="332">
        <f>((70/AE44)/E44)*1000</f>
        <v>12.893718916927611</v>
      </c>
      <c r="AO44" s="338">
        <v>23.9</v>
      </c>
      <c r="AP44" s="335">
        <f>AL44</f>
        <v>3.41</v>
      </c>
      <c r="AQ44" s="329">
        <f>(AP44/E44)*150</f>
        <v>5.7471910112359552</v>
      </c>
      <c r="AR44" s="192">
        <v>10</v>
      </c>
      <c r="AS44" s="229" t="s">
        <v>393</v>
      </c>
      <c r="AT44" s="46">
        <f>SUM(U44,AD44,AF44,AI44,AK44,AM44,AN44,AR44)</f>
        <v>54.893718916927611</v>
      </c>
      <c r="AU44" s="58">
        <f>AT44/E44</f>
        <v>0.61678335861716416</v>
      </c>
      <c r="AV44" s="58">
        <f>AT44/G44</f>
        <v>0.68617148646159509</v>
      </c>
      <c r="AW44" s="48">
        <f>D44/AT44</f>
        <v>3.6434040896858577</v>
      </c>
      <c r="AX44" s="10"/>
      <c r="AY44" s="167" t="s">
        <v>661</v>
      </c>
      <c r="AZ44" s="195"/>
      <c r="BA44" s="168">
        <v>78</v>
      </c>
      <c r="BB44" s="169">
        <f>AO44*BA44</f>
        <v>1864.1999999999998</v>
      </c>
      <c r="BC44" s="170">
        <f>BB44/16</f>
        <v>116.51249999999999</v>
      </c>
      <c r="BD44" s="171" t="s">
        <v>159</v>
      </c>
      <c r="BE44" s="194" t="s">
        <v>438</v>
      </c>
      <c r="BF44" s="185" t="s">
        <v>463</v>
      </c>
      <c r="BG44" s="185" t="s">
        <v>278</v>
      </c>
      <c r="BH44" s="185" t="s">
        <v>278</v>
      </c>
      <c r="BI44" s="224"/>
      <c r="BJ44" s="224"/>
      <c r="BK44" s="224"/>
      <c r="BL44" s="224"/>
      <c r="BM44" s="224"/>
      <c r="BN44" s="224"/>
      <c r="BO44" s="224"/>
      <c r="BP44" s="47">
        <f>AT44*(BA44/100)</f>
        <v>42.817100755203541</v>
      </c>
      <c r="BQ44" s="47">
        <f>BB44/E44</f>
        <v>20.946067415730337</v>
      </c>
      <c r="BR44" s="299" t="s">
        <v>421</v>
      </c>
    </row>
    <row r="45" spans="1:73" ht="378.75" customHeight="1" x14ac:dyDescent="0.25">
      <c r="A45" s="39">
        <v>8</v>
      </c>
      <c r="B45" s="3"/>
      <c r="C45" s="235" t="s">
        <v>453</v>
      </c>
      <c r="D45" s="239">
        <v>135</v>
      </c>
      <c r="E45" s="154">
        <v>130</v>
      </c>
      <c r="F45" s="240" t="s">
        <v>454</v>
      </c>
      <c r="G45" s="240">
        <v>106</v>
      </c>
      <c r="H45" s="240" t="s">
        <v>298</v>
      </c>
      <c r="I45" s="240" t="s">
        <v>472</v>
      </c>
      <c r="J45" s="244"/>
      <c r="K45" s="240" t="s">
        <v>455</v>
      </c>
      <c r="L45" s="240" t="s">
        <v>269</v>
      </c>
      <c r="M45" s="154">
        <v>130</v>
      </c>
      <c r="N45" s="153" t="s">
        <v>302</v>
      </c>
      <c r="O45" s="154"/>
      <c r="P45" s="154"/>
      <c r="Q45" s="155"/>
      <c r="R45" s="154" t="s">
        <v>102</v>
      </c>
      <c r="S45" s="153" t="s">
        <v>188</v>
      </c>
      <c r="T45" s="248" t="s">
        <v>102</v>
      </c>
      <c r="U45" s="251">
        <v>5</v>
      </c>
      <c r="V45" s="258" t="s">
        <v>456</v>
      </c>
      <c r="W45" s="259">
        <f>(60/AE45)*7</f>
        <v>5.3164556962025316</v>
      </c>
      <c r="X45" s="505"/>
      <c r="Y45" s="505"/>
      <c r="Z45" s="529" t="s">
        <v>849</v>
      </c>
      <c r="AA45" s="535" t="s">
        <v>854</v>
      </c>
      <c r="AB45" s="540"/>
      <c r="AC45" s="255">
        <v>120</v>
      </c>
      <c r="AD45" s="176">
        <v>5</v>
      </c>
      <c r="AE45" s="177">
        <v>79</v>
      </c>
      <c r="AF45" s="178">
        <v>5</v>
      </c>
      <c r="AG45" s="179">
        <v>30</v>
      </c>
      <c r="AH45" s="196">
        <v>84</v>
      </c>
      <c r="AI45" s="187">
        <v>4</v>
      </c>
      <c r="AJ45" s="197">
        <v>50</v>
      </c>
      <c r="AK45" s="189">
        <v>10</v>
      </c>
      <c r="AL45" s="190">
        <v>4.92</v>
      </c>
      <c r="AM45" s="191">
        <v>9</v>
      </c>
      <c r="AN45" s="332">
        <f>((70/AE45)/E45)*1000</f>
        <v>6.8159688412852972</v>
      </c>
      <c r="AO45" s="338">
        <v>34.4</v>
      </c>
      <c r="AP45" s="335">
        <f>AL45</f>
        <v>4.92</v>
      </c>
      <c r="AQ45" s="329">
        <f>(AP45/E45)*150</f>
        <v>5.6769230769230772</v>
      </c>
      <c r="AR45" s="192">
        <v>9</v>
      </c>
      <c r="AS45" s="229" t="s">
        <v>457</v>
      </c>
      <c r="AT45" s="46">
        <f>SUM(U45,AD45,AF45,AI45,AK45,AM45,AN45,AR45)</f>
        <v>53.815968841285297</v>
      </c>
      <c r="AU45" s="58">
        <f>AT45/E45</f>
        <v>0.41396899108680996</v>
      </c>
      <c r="AV45" s="58">
        <f>AT45/G45</f>
        <v>0.50769781925740842</v>
      </c>
      <c r="AW45" s="48">
        <f>D45/AT45</f>
        <v>2.5085490962383976</v>
      </c>
      <c r="AX45" s="10"/>
      <c r="AY45" s="167" t="s">
        <v>675</v>
      </c>
      <c r="AZ45" s="14"/>
      <c r="BA45" s="168">
        <v>51</v>
      </c>
      <c r="BB45" s="169">
        <f>AO45*BA45</f>
        <v>1754.3999999999999</v>
      </c>
      <c r="BC45" s="170">
        <f>BB45/16</f>
        <v>109.64999999999999</v>
      </c>
      <c r="BD45" s="171" t="s">
        <v>159</v>
      </c>
      <c r="BE45" s="185" t="s">
        <v>464</v>
      </c>
      <c r="BF45" s="185" t="s">
        <v>634</v>
      </c>
      <c r="BG45" s="349">
        <v>0.215</v>
      </c>
      <c r="BH45" s="350" t="s">
        <v>673</v>
      </c>
      <c r="BI45" s="224"/>
      <c r="BJ45" s="224"/>
      <c r="BK45" s="224"/>
      <c r="BL45" s="224"/>
      <c r="BM45" s="224"/>
      <c r="BN45" s="224"/>
      <c r="BO45" s="224"/>
      <c r="BP45" s="47">
        <f>AT45*(BA45/100)</f>
        <v>27.446144109055503</v>
      </c>
      <c r="BQ45" s="47">
        <f>BB45/E45</f>
        <v>13.495384615384614</v>
      </c>
      <c r="BR45" s="298" t="s">
        <v>674</v>
      </c>
    </row>
    <row r="46" spans="1:73" ht="409.5" customHeight="1" x14ac:dyDescent="0.25">
      <c r="A46" s="39">
        <v>9</v>
      </c>
      <c r="B46" s="3"/>
      <c r="C46" s="510" t="s">
        <v>688</v>
      </c>
      <c r="D46" s="239">
        <v>59.49</v>
      </c>
      <c r="E46" s="154">
        <v>151</v>
      </c>
      <c r="F46" s="240" t="s">
        <v>813</v>
      </c>
      <c r="G46" s="240">
        <v>115.4</v>
      </c>
      <c r="H46" s="240" t="s">
        <v>814</v>
      </c>
      <c r="I46" s="241">
        <v>5.5</v>
      </c>
      <c r="J46" s="242"/>
      <c r="K46" s="240" t="s">
        <v>815</v>
      </c>
      <c r="L46" s="240" t="s">
        <v>269</v>
      </c>
      <c r="M46" s="154">
        <v>120</v>
      </c>
      <c r="N46" s="307" t="s">
        <v>816</v>
      </c>
      <c r="O46" s="154"/>
      <c r="P46" s="154"/>
      <c r="Q46" s="155"/>
      <c r="R46" s="154" t="s">
        <v>100</v>
      </c>
      <c r="S46" s="153" t="s">
        <v>718</v>
      </c>
      <c r="T46" s="248" t="s">
        <v>102</v>
      </c>
      <c r="U46" s="251">
        <v>5</v>
      </c>
      <c r="V46" s="258">
        <v>49</v>
      </c>
      <c r="W46" s="259">
        <f>(60/AE46)*7</f>
        <v>6.2686567164179108</v>
      </c>
      <c r="X46" s="522">
        <v>0.25</v>
      </c>
      <c r="Y46" s="522">
        <v>0.5</v>
      </c>
      <c r="Z46" s="528" t="s">
        <v>168</v>
      </c>
      <c r="AA46" s="532" t="s">
        <v>854</v>
      </c>
      <c r="AB46" s="532" t="s">
        <v>843</v>
      </c>
      <c r="AC46" s="255">
        <v>119</v>
      </c>
      <c r="AD46" s="176">
        <v>5</v>
      </c>
      <c r="AE46" s="177">
        <v>67</v>
      </c>
      <c r="AF46" s="178">
        <v>7</v>
      </c>
      <c r="AG46" s="179">
        <v>29</v>
      </c>
      <c r="AH46" s="186">
        <v>89</v>
      </c>
      <c r="AI46" s="187">
        <v>3</v>
      </c>
      <c r="AJ46" s="197">
        <v>59</v>
      </c>
      <c r="AK46" s="189">
        <v>5</v>
      </c>
      <c r="AL46" s="190">
        <v>4.84</v>
      </c>
      <c r="AM46" s="191">
        <v>9</v>
      </c>
      <c r="AN46" s="332">
        <f>((70/AE46)/E46)*1000</f>
        <v>6.9190471483641387</v>
      </c>
      <c r="AO46" s="338">
        <v>33.9</v>
      </c>
      <c r="AP46" s="335">
        <f>AL46</f>
        <v>4.84</v>
      </c>
      <c r="AQ46" s="329">
        <f>(AP46/E46)*150</f>
        <v>4.8079470198675498</v>
      </c>
      <c r="AR46" s="192">
        <v>6</v>
      </c>
      <c r="AS46" s="229" t="s">
        <v>817</v>
      </c>
      <c r="AT46" s="46">
        <f>SUM(U46,AD46,AF46,AI46,AK46,AM46,AN46,AR46)</f>
        <v>46.919047148364136</v>
      </c>
      <c r="AU46" s="58">
        <f>AT46/E46</f>
        <v>0.31072216654545787</v>
      </c>
      <c r="AV46" s="58">
        <f>AT46/G46</f>
        <v>0.40657753161494048</v>
      </c>
      <c r="AW46" s="48">
        <f>D46/AT46</f>
        <v>1.2679285623999328</v>
      </c>
      <c r="AX46" s="10"/>
      <c r="AY46" s="167" t="s">
        <v>818</v>
      </c>
      <c r="AZ46" s="14"/>
      <c r="BA46" s="168">
        <v>9</v>
      </c>
      <c r="BB46" s="169">
        <f>AO46*BA46</f>
        <v>305.09999999999997</v>
      </c>
      <c r="BC46" s="170">
        <f>BB46/16</f>
        <v>19.068749999999998</v>
      </c>
      <c r="BD46" s="171" t="s">
        <v>159</v>
      </c>
      <c r="BE46" s="224"/>
      <c r="BF46" s="224"/>
      <c r="BG46" s="224"/>
      <c r="BH46" s="224"/>
      <c r="BI46" s="224"/>
      <c r="BJ46" s="224"/>
      <c r="BK46" s="224"/>
      <c r="BL46" s="224"/>
      <c r="BM46" s="224"/>
      <c r="BN46" s="224"/>
      <c r="BO46" s="224"/>
      <c r="BP46" s="47">
        <f>AT46*(BA46/100)</f>
        <v>4.2227142433527725</v>
      </c>
      <c r="BQ46" s="19"/>
      <c r="BR46" s="298" t="s">
        <v>820</v>
      </c>
    </row>
    <row r="47" spans="1:73" ht="409.5" customHeight="1" x14ac:dyDescent="0.25">
      <c r="A47" s="39">
        <v>10</v>
      </c>
      <c r="B47" s="3"/>
      <c r="C47" s="235" t="s">
        <v>351</v>
      </c>
      <c r="D47" s="239">
        <v>76.55</v>
      </c>
      <c r="E47" s="154">
        <v>127</v>
      </c>
      <c r="F47" s="240" t="s">
        <v>348</v>
      </c>
      <c r="G47" s="240">
        <v>119.7</v>
      </c>
      <c r="H47" s="240" t="s">
        <v>349</v>
      </c>
      <c r="I47" s="241">
        <v>5</v>
      </c>
      <c r="J47" s="244"/>
      <c r="K47" s="240" t="s">
        <v>350</v>
      </c>
      <c r="L47" s="240" t="s">
        <v>131</v>
      </c>
      <c r="M47" s="154">
        <v>120</v>
      </c>
      <c r="N47" s="153" t="s">
        <v>302</v>
      </c>
      <c r="O47" s="154"/>
      <c r="P47" s="154"/>
      <c r="Q47" s="155"/>
      <c r="R47" s="154" t="s">
        <v>352</v>
      </c>
      <c r="S47" s="153" t="s">
        <v>188</v>
      </c>
      <c r="T47" s="248" t="s">
        <v>102</v>
      </c>
      <c r="U47" s="251">
        <v>5</v>
      </c>
      <c r="V47" s="258">
        <v>49.5</v>
      </c>
      <c r="W47" s="259">
        <f>(60/AE47)*7</f>
        <v>7.3684210526315788</v>
      </c>
      <c r="X47" s="505"/>
      <c r="Y47" s="505"/>
      <c r="Z47" s="529" t="s">
        <v>849</v>
      </c>
      <c r="AA47" s="535" t="s">
        <v>854</v>
      </c>
      <c r="AB47" s="540"/>
      <c r="AC47" s="255">
        <v>119</v>
      </c>
      <c r="AD47" s="176">
        <v>5</v>
      </c>
      <c r="AE47" s="177">
        <v>57</v>
      </c>
      <c r="AF47" s="178">
        <v>9</v>
      </c>
      <c r="AG47" s="179">
        <v>44</v>
      </c>
      <c r="AH47" s="186">
        <v>75</v>
      </c>
      <c r="AI47" s="187">
        <v>5</v>
      </c>
      <c r="AJ47" s="197">
        <v>70</v>
      </c>
      <c r="AK47" s="189">
        <v>0</v>
      </c>
      <c r="AL47" s="190">
        <v>3.9</v>
      </c>
      <c r="AM47" s="191">
        <v>7</v>
      </c>
      <c r="AN47" s="332">
        <f>((70/AE47)/E47)*1000</f>
        <v>9.669843901091312</v>
      </c>
      <c r="AO47" s="338">
        <v>27.3</v>
      </c>
      <c r="AP47" s="335">
        <f>AL47</f>
        <v>3.9</v>
      </c>
      <c r="AQ47" s="329">
        <f>(AP47/E47)*150</f>
        <v>4.606299212598425</v>
      </c>
      <c r="AR47" s="192">
        <v>5</v>
      </c>
      <c r="AS47" s="229" t="s">
        <v>394</v>
      </c>
      <c r="AT47" s="46">
        <f>SUM(U47,AD47,AF47,AI47,AK47,AM47,AN47,AR47)</f>
        <v>45.669843901091312</v>
      </c>
      <c r="AU47" s="58">
        <f>AT47/E47</f>
        <v>0.35960507008733317</v>
      </c>
      <c r="AV47" s="58">
        <f>AT47/G47</f>
        <v>0.38153587218956819</v>
      </c>
      <c r="AW47" s="48">
        <f>D47/AT47</f>
        <v>1.6761607542558468</v>
      </c>
      <c r="AX47" s="10"/>
      <c r="AY47" s="167" t="s">
        <v>399</v>
      </c>
      <c r="AZ47" s="14"/>
      <c r="BA47" s="168">
        <v>125</v>
      </c>
      <c r="BB47" s="169">
        <f>AO47*BA47</f>
        <v>3412.5</v>
      </c>
      <c r="BC47" s="170">
        <f>BB47/16</f>
        <v>213.28125</v>
      </c>
      <c r="BD47" s="183" t="s">
        <v>50</v>
      </c>
      <c r="BE47" s="185" t="s">
        <v>462</v>
      </c>
      <c r="BF47" s="185" t="s">
        <v>449</v>
      </c>
      <c r="BG47" s="185" t="s">
        <v>347</v>
      </c>
      <c r="BH47" s="185" t="s">
        <v>629</v>
      </c>
      <c r="BI47" s="185" t="s">
        <v>637</v>
      </c>
      <c r="BJ47" s="185" t="s">
        <v>693</v>
      </c>
      <c r="BK47" s="224"/>
      <c r="BL47" s="224"/>
      <c r="BM47" s="224"/>
      <c r="BN47" s="224"/>
      <c r="BO47" s="224"/>
      <c r="BP47" s="47">
        <f>AT47*(BA47/100)</f>
        <v>57.087304876364144</v>
      </c>
      <c r="BQ47" s="47">
        <f>BB47/E47</f>
        <v>26.870078740157481</v>
      </c>
      <c r="BR47" s="299" t="s">
        <v>694</v>
      </c>
    </row>
    <row r="48" spans="1:73" ht="364.5" customHeight="1" x14ac:dyDescent="0.25">
      <c r="A48" s="39">
        <v>11</v>
      </c>
      <c r="B48" s="3"/>
      <c r="C48" s="235" t="s">
        <v>465</v>
      </c>
      <c r="D48" s="239">
        <v>189</v>
      </c>
      <c r="E48" s="154">
        <v>153</v>
      </c>
      <c r="F48" s="240" t="s">
        <v>466</v>
      </c>
      <c r="G48" s="240">
        <v>115.3</v>
      </c>
      <c r="H48" s="240" t="s">
        <v>349</v>
      </c>
      <c r="I48" s="241" t="s">
        <v>467</v>
      </c>
      <c r="J48" s="244"/>
      <c r="K48" s="240" t="s">
        <v>468</v>
      </c>
      <c r="L48" s="240" t="s">
        <v>269</v>
      </c>
      <c r="M48" s="154">
        <v>120</v>
      </c>
      <c r="N48" s="307" t="s">
        <v>469</v>
      </c>
      <c r="O48" s="154"/>
      <c r="P48" s="154"/>
      <c r="Q48" s="155"/>
      <c r="R48" s="154" t="s">
        <v>115</v>
      </c>
      <c r="S48" s="153" t="s">
        <v>470</v>
      </c>
      <c r="T48" s="248" t="s">
        <v>102</v>
      </c>
      <c r="U48" s="251">
        <v>5</v>
      </c>
      <c r="V48" s="258">
        <v>51</v>
      </c>
      <c r="W48" s="259">
        <f>(60/AE48)*7</f>
        <v>5.454545454545455</v>
      </c>
      <c r="X48" s="505"/>
      <c r="Y48" s="505"/>
      <c r="Z48" s="529" t="s">
        <v>168</v>
      </c>
      <c r="AA48" s="535" t="s">
        <v>854</v>
      </c>
      <c r="AB48" s="532" t="s">
        <v>843</v>
      </c>
      <c r="AC48" s="255">
        <v>119</v>
      </c>
      <c r="AD48" s="176">
        <v>5</v>
      </c>
      <c r="AE48" s="177">
        <v>77</v>
      </c>
      <c r="AF48" s="178">
        <v>5</v>
      </c>
      <c r="AG48" s="179">
        <v>30</v>
      </c>
      <c r="AH48" s="186">
        <v>89</v>
      </c>
      <c r="AI48" s="187">
        <v>3</v>
      </c>
      <c r="AJ48" s="197">
        <v>56</v>
      </c>
      <c r="AK48" s="189">
        <v>7</v>
      </c>
      <c r="AL48" s="190">
        <v>4.7</v>
      </c>
      <c r="AM48" s="191">
        <v>9</v>
      </c>
      <c r="AN48" s="332">
        <f>((70/AE48)/E48)*1000</f>
        <v>5.9417706476530006</v>
      </c>
      <c r="AO48" s="338">
        <v>33</v>
      </c>
      <c r="AP48" s="335">
        <f>AL48</f>
        <v>4.7</v>
      </c>
      <c r="AQ48" s="329">
        <f>(AP48/E48)*150</f>
        <v>4.6078431372549025</v>
      </c>
      <c r="AR48" s="192">
        <v>5</v>
      </c>
      <c r="AS48" s="229" t="s">
        <v>471</v>
      </c>
      <c r="AT48" s="46">
        <f>SUM(U48,AD48,AF48,AI48,AK48,AM48,AN48,AR48)</f>
        <v>44.941770647653001</v>
      </c>
      <c r="AU48" s="58">
        <f>AT48/E48</f>
        <v>0.29373706305655556</v>
      </c>
      <c r="AV48" s="58">
        <f>AT48/G48</f>
        <v>0.38978118514876847</v>
      </c>
      <c r="AW48" s="48">
        <f>D48/AT48</f>
        <v>4.2054417811388607</v>
      </c>
      <c r="AX48" s="10"/>
      <c r="AY48" s="167" t="s">
        <v>819</v>
      </c>
      <c r="AZ48" s="14"/>
      <c r="BA48" s="168">
        <v>8</v>
      </c>
      <c r="BB48" s="169">
        <f>AO48*BA48</f>
        <v>264</v>
      </c>
      <c r="BC48" s="170">
        <f>BB48/16</f>
        <v>16.5</v>
      </c>
      <c r="BD48" s="171" t="s">
        <v>159</v>
      </c>
      <c r="BE48" s="226"/>
      <c r="BF48" s="226"/>
      <c r="BG48" s="224"/>
      <c r="BH48" s="224"/>
      <c r="BI48" s="224"/>
      <c r="BJ48" s="224"/>
      <c r="BK48" s="224"/>
      <c r="BL48" s="224"/>
      <c r="BM48" s="224"/>
      <c r="BN48" s="224"/>
      <c r="BO48" s="224"/>
      <c r="BP48" s="47">
        <f>AT48*(BA48/100)</f>
        <v>3.5953416518122401</v>
      </c>
      <c r="BQ48" s="47">
        <f>BB48/E48</f>
        <v>1.7254901960784315</v>
      </c>
      <c r="BR48" s="298" t="s">
        <v>476</v>
      </c>
    </row>
    <row r="49" spans="1:70" ht="246.75" customHeight="1" x14ac:dyDescent="0.25">
      <c r="A49" s="39">
        <v>12</v>
      </c>
      <c r="B49" s="3"/>
      <c r="C49" s="235" t="s">
        <v>16</v>
      </c>
      <c r="D49" s="239">
        <v>219</v>
      </c>
      <c r="E49" s="154">
        <v>111</v>
      </c>
      <c r="F49" s="240" t="s">
        <v>200</v>
      </c>
      <c r="G49" s="240">
        <v>87.05</v>
      </c>
      <c r="H49" s="240" t="s">
        <v>264</v>
      </c>
      <c r="I49" s="241">
        <v>3.7</v>
      </c>
      <c r="J49" s="242">
        <v>2.15</v>
      </c>
      <c r="K49" s="240" t="s">
        <v>134</v>
      </c>
      <c r="L49" s="242" t="s">
        <v>129</v>
      </c>
      <c r="M49" s="154">
        <v>72</v>
      </c>
      <c r="N49" s="153" t="s">
        <v>106</v>
      </c>
      <c r="O49" s="154">
        <v>94</v>
      </c>
      <c r="P49" s="154" t="s">
        <v>95</v>
      </c>
      <c r="Q49" s="155"/>
      <c r="R49" s="154" t="s">
        <v>100</v>
      </c>
      <c r="S49" s="154" t="s">
        <v>188</v>
      </c>
      <c r="T49" s="247" t="s">
        <v>104</v>
      </c>
      <c r="U49" s="251">
        <v>0</v>
      </c>
      <c r="V49" s="258">
        <v>48</v>
      </c>
      <c r="W49" s="259">
        <f>(60/AE49)*7</f>
        <v>6.4615384615384617</v>
      </c>
      <c r="X49" s="505"/>
      <c r="Y49" s="505"/>
      <c r="Z49" s="529" t="s">
        <v>849</v>
      </c>
      <c r="AA49" s="535" t="s">
        <v>854</v>
      </c>
      <c r="AB49" s="540"/>
      <c r="AC49" s="255">
        <v>71</v>
      </c>
      <c r="AD49" s="176">
        <v>3</v>
      </c>
      <c r="AE49" s="177">
        <v>65</v>
      </c>
      <c r="AF49" s="178">
        <v>7</v>
      </c>
      <c r="AG49" s="179">
        <v>28</v>
      </c>
      <c r="AH49" s="186">
        <v>88</v>
      </c>
      <c r="AI49" s="187">
        <v>3</v>
      </c>
      <c r="AJ49" s="188">
        <v>52</v>
      </c>
      <c r="AK49" s="189">
        <v>9</v>
      </c>
      <c r="AL49" s="190">
        <v>3.64</v>
      </c>
      <c r="AM49" s="191">
        <v>6</v>
      </c>
      <c r="AN49" s="332">
        <f>((70/AE49)/E49)*1000</f>
        <v>9.7020097020097023</v>
      </c>
      <c r="AO49" s="338">
        <v>25.5</v>
      </c>
      <c r="AP49" s="335">
        <f>AL49</f>
        <v>3.64</v>
      </c>
      <c r="AQ49" s="329">
        <f>(AP49/E49)*150</f>
        <v>4.9189189189189184</v>
      </c>
      <c r="AR49" s="192">
        <v>6</v>
      </c>
      <c r="AS49" s="229" t="s">
        <v>395</v>
      </c>
      <c r="AT49" s="46">
        <f>SUM(U49,AD49,AF49,AI49,AK49,AM49,AN49,AR49)</f>
        <v>43.702009702009704</v>
      </c>
      <c r="AU49" s="58">
        <f>AT49/E49</f>
        <v>0.39371179911720455</v>
      </c>
      <c r="AV49" s="58">
        <f>AT49/G49</f>
        <v>0.50203342564054798</v>
      </c>
      <c r="AW49" s="48">
        <f>D49/AT49</f>
        <v>5.0112111889886144</v>
      </c>
      <c r="AX49" s="18"/>
      <c r="AY49" s="201" t="s">
        <v>656</v>
      </c>
      <c r="AZ49" s="234"/>
      <c r="BA49" s="168">
        <v>99</v>
      </c>
      <c r="BB49" s="169">
        <f>AO49*BA49</f>
        <v>2524.5</v>
      </c>
      <c r="BC49" s="170">
        <f>BB49/16</f>
        <v>157.78125</v>
      </c>
      <c r="BD49" s="171" t="s">
        <v>159</v>
      </c>
      <c r="BE49" s="193" t="s">
        <v>121</v>
      </c>
      <c r="BF49" s="185" t="s">
        <v>338</v>
      </c>
      <c r="BG49" s="185" t="s">
        <v>273</v>
      </c>
      <c r="BH49" s="185" t="s">
        <v>255</v>
      </c>
      <c r="BI49" s="508" t="s">
        <v>444</v>
      </c>
      <c r="BJ49" s="509"/>
      <c r="BK49" s="226"/>
      <c r="BL49" s="226"/>
      <c r="BM49" s="226"/>
      <c r="BN49" s="226"/>
      <c r="BO49" s="226"/>
      <c r="BP49" s="47">
        <f>AT49*(BA49/100)</f>
        <v>43.264989604989609</v>
      </c>
      <c r="BQ49" s="47">
        <f>BB49/E49</f>
        <v>22.743243243243242</v>
      </c>
      <c r="BR49" s="298" t="s">
        <v>422</v>
      </c>
    </row>
    <row r="50" spans="1:70" ht="238.5" customHeight="1" x14ac:dyDescent="0.25">
      <c r="A50" s="39">
        <v>13</v>
      </c>
      <c r="B50" s="382"/>
      <c r="C50" s="235" t="s">
        <v>713</v>
      </c>
      <c r="D50" s="239">
        <v>139.99</v>
      </c>
      <c r="E50" s="154">
        <v>140</v>
      </c>
      <c r="F50" s="240" t="s">
        <v>715</v>
      </c>
      <c r="G50" s="240">
        <v>130.80000000000001</v>
      </c>
      <c r="H50" s="240" t="s">
        <v>349</v>
      </c>
      <c r="I50" s="241">
        <v>5</v>
      </c>
      <c r="J50" s="242"/>
      <c r="K50" s="240" t="s">
        <v>716</v>
      </c>
      <c r="L50" s="240" t="s">
        <v>269</v>
      </c>
      <c r="M50" s="154">
        <v>120</v>
      </c>
      <c r="N50" s="153" t="s">
        <v>717</v>
      </c>
      <c r="O50" s="154"/>
      <c r="P50" s="154"/>
      <c r="Q50" s="175"/>
      <c r="R50" s="154" t="s">
        <v>115</v>
      </c>
      <c r="S50" s="153" t="s">
        <v>718</v>
      </c>
      <c r="T50" s="247" t="s">
        <v>102</v>
      </c>
      <c r="U50" s="251">
        <v>5</v>
      </c>
      <c r="V50" s="258">
        <v>47</v>
      </c>
      <c r="W50" s="259">
        <f>(60/AE50)*7</f>
        <v>6.2686567164179108</v>
      </c>
      <c r="X50" s="505"/>
      <c r="Y50" s="505"/>
      <c r="Z50" s="529" t="s">
        <v>849</v>
      </c>
      <c r="AA50" s="535" t="s">
        <v>854</v>
      </c>
      <c r="AB50" s="540"/>
      <c r="AC50" s="255">
        <v>119</v>
      </c>
      <c r="AD50" s="176">
        <v>5</v>
      </c>
      <c r="AE50" s="177">
        <v>67</v>
      </c>
      <c r="AF50" s="178">
        <v>7</v>
      </c>
      <c r="AG50" s="179">
        <v>30</v>
      </c>
      <c r="AH50" s="186">
        <v>96</v>
      </c>
      <c r="AI50" s="187">
        <v>1</v>
      </c>
      <c r="AJ50" s="188">
        <v>61</v>
      </c>
      <c r="AK50" s="189">
        <v>3</v>
      </c>
      <c r="AL50" s="190">
        <v>3.8</v>
      </c>
      <c r="AM50" s="191">
        <v>7</v>
      </c>
      <c r="AN50" s="332">
        <f>((70/AE50)/E50)*1000</f>
        <v>7.4626865671641784</v>
      </c>
      <c r="AO50" s="338">
        <v>26.6</v>
      </c>
      <c r="AP50" s="335">
        <v>3.8</v>
      </c>
      <c r="AQ50" s="329">
        <f>(AP50/E50)*150</f>
        <v>4.0714285714285712</v>
      </c>
      <c r="AR50" s="181">
        <v>3</v>
      </c>
      <c r="AS50" s="229" t="s">
        <v>720</v>
      </c>
      <c r="AT50" s="46">
        <f>SUM(U50,AD50,AF50,AI50,AK50,AM50,AN50,AR50)</f>
        <v>38.462686567164177</v>
      </c>
      <c r="AU50" s="58">
        <f>AT50/E50</f>
        <v>0.27473347547974414</v>
      </c>
      <c r="AV50" s="58">
        <f>AT50/G50</f>
        <v>0.29405723675201967</v>
      </c>
      <c r="AW50" s="48">
        <f>D50/AT50</f>
        <v>3.6396313542879324</v>
      </c>
      <c r="AX50" s="380"/>
      <c r="AY50" s="201" t="s">
        <v>721</v>
      </c>
      <c r="AZ50" s="14"/>
      <c r="BA50" s="168">
        <v>78</v>
      </c>
      <c r="BB50" s="169">
        <f>AO50*BA50</f>
        <v>2074.8000000000002</v>
      </c>
      <c r="BC50" s="170">
        <f>BB50/16</f>
        <v>129.67500000000001</v>
      </c>
      <c r="BD50" s="183" t="s">
        <v>50</v>
      </c>
      <c r="BE50" s="391" t="s">
        <v>729</v>
      </c>
      <c r="BF50" s="185" t="s">
        <v>730</v>
      </c>
      <c r="BG50" s="185" t="s">
        <v>731</v>
      </c>
      <c r="BH50" s="185" t="s">
        <v>732</v>
      </c>
      <c r="BI50" s="507" t="s">
        <v>159</v>
      </c>
      <c r="BJ50" s="392"/>
      <c r="BK50" s="392"/>
      <c r="BL50" s="392"/>
      <c r="BM50" s="392"/>
      <c r="BN50" s="392"/>
      <c r="BO50" s="392"/>
      <c r="BP50" s="47">
        <f>AT50*(BA50/100)</f>
        <v>30.00089552238806</v>
      </c>
      <c r="BQ50" s="390"/>
      <c r="BR50" s="298" t="s">
        <v>733</v>
      </c>
    </row>
    <row r="51" spans="1:70" ht="246.75" customHeight="1" x14ac:dyDescent="0.25">
      <c r="A51" s="39">
        <v>14</v>
      </c>
      <c r="B51" s="3"/>
      <c r="C51" s="235" t="s">
        <v>685</v>
      </c>
      <c r="D51" s="239">
        <v>45.99</v>
      </c>
      <c r="E51" s="154">
        <v>159</v>
      </c>
      <c r="F51" s="240" t="s">
        <v>667</v>
      </c>
      <c r="G51" s="240">
        <v>125.5</v>
      </c>
      <c r="H51" s="240" t="s">
        <v>668</v>
      </c>
      <c r="I51" s="241">
        <v>4.5</v>
      </c>
      <c r="J51" s="242"/>
      <c r="K51" s="240" t="s">
        <v>669</v>
      </c>
      <c r="L51" s="240" t="s">
        <v>670</v>
      </c>
      <c r="M51" s="154">
        <v>137</v>
      </c>
      <c r="N51" s="154" t="s">
        <v>302</v>
      </c>
      <c r="O51" s="154"/>
      <c r="P51" s="154"/>
      <c r="Q51" s="155"/>
      <c r="R51" s="154" t="s">
        <v>102</v>
      </c>
      <c r="S51" s="153" t="s">
        <v>188</v>
      </c>
      <c r="T51" s="248" t="s">
        <v>671</v>
      </c>
      <c r="U51" s="251">
        <v>5</v>
      </c>
      <c r="V51" s="258">
        <v>46</v>
      </c>
      <c r="W51" s="259">
        <f>(60/AE51)*7</f>
        <v>5.8333333333333339</v>
      </c>
      <c r="X51" s="505"/>
      <c r="Y51" s="505"/>
      <c r="Z51" s="529"/>
      <c r="AA51" s="535"/>
      <c r="AB51" s="540"/>
      <c r="AC51" s="255">
        <v>99</v>
      </c>
      <c r="AD51" s="176">
        <v>4</v>
      </c>
      <c r="AE51" s="177">
        <v>72</v>
      </c>
      <c r="AF51" s="178">
        <v>6</v>
      </c>
      <c r="AG51" s="179">
        <v>30</v>
      </c>
      <c r="AH51" s="186">
        <v>93</v>
      </c>
      <c r="AI51" s="187">
        <v>2</v>
      </c>
      <c r="AJ51" s="197">
        <v>59</v>
      </c>
      <c r="AK51" s="189">
        <v>4</v>
      </c>
      <c r="AL51" s="190">
        <v>3.78</v>
      </c>
      <c r="AM51" s="191">
        <v>7</v>
      </c>
      <c r="AN51" s="332">
        <f>((70/AE51)/E51)*1000</f>
        <v>6.1146051712089449</v>
      </c>
      <c r="AO51" s="338">
        <v>26.5</v>
      </c>
      <c r="AP51" s="335">
        <v>3.78</v>
      </c>
      <c r="AQ51" s="329">
        <f>(AP51/E51)*150</f>
        <v>3.5660377358490565</v>
      </c>
      <c r="AR51" s="192">
        <v>1</v>
      </c>
      <c r="AS51" s="229" t="s">
        <v>672</v>
      </c>
      <c r="AT51" s="46">
        <f>SUM(U51,AD51,AF51,AI51,AK51,AM51,AN51,AR51)</f>
        <v>35.114605171208943</v>
      </c>
      <c r="AU51" s="58">
        <f>AT51/E51</f>
        <v>0.22084657340382982</v>
      </c>
      <c r="AV51" s="58">
        <f>AT51/G51</f>
        <v>0.27979765076660512</v>
      </c>
      <c r="AW51" s="48">
        <f>D51/AT51</f>
        <v>1.3097114370435234</v>
      </c>
      <c r="AX51" s="166"/>
      <c r="AY51" s="201" t="s">
        <v>683</v>
      </c>
      <c r="AZ51" s="14"/>
      <c r="BA51" s="168">
        <v>21</v>
      </c>
      <c r="BB51" s="169">
        <f>AO51*BA51</f>
        <v>556.5</v>
      </c>
      <c r="BC51" s="170">
        <f>BB51/16</f>
        <v>34.78125</v>
      </c>
      <c r="BD51" s="171" t="s">
        <v>159</v>
      </c>
      <c r="BE51" s="172" t="s">
        <v>441</v>
      </c>
      <c r="BF51" s="224"/>
      <c r="BG51" s="224"/>
      <c r="BH51" s="224"/>
      <c r="BI51" s="224"/>
      <c r="BJ51" s="224"/>
      <c r="BK51" s="224"/>
      <c r="BL51" s="224"/>
      <c r="BM51" s="224"/>
      <c r="BN51" s="224"/>
      <c r="BO51" s="224"/>
      <c r="BP51" s="47">
        <f>AT51*(BA51/100)</f>
        <v>7.3740670859538779</v>
      </c>
      <c r="BQ51" s="47">
        <f>BB51/E51</f>
        <v>3.5</v>
      </c>
      <c r="BR51" s="298" t="s">
        <v>684</v>
      </c>
    </row>
    <row r="52" spans="1:70" ht="149.25" customHeight="1" x14ac:dyDescent="0.25">
      <c r="A52" s="39">
        <v>15</v>
      </c>
      <c r="B52" s="3"/>
      <c r="C52" s="235" t="s">
        <v>52</v>
      </c>
      <c r="D52" s="239">
        <v>149</v>
      </c>
      <c r="E52" s="154">
        <v>101</v>
      </c>
      <c r="F52" s="240" t="s">
        <v>201</v>
      </c>
      <c r="G52" s="240">
        <v>70.900000000000006</v>
      </c>
      <c r="H52" s="240" t="s">
        <v>263</v>
      </c>
      <c r="I52" s="241">
        <v>3.2</v>
      </c>
      <c r="J52" s="242">
        <v>7.7</v>
      </c>
      <c r="K52" s="240" t="s">
        <v>132</v>
      </c>
      <c r="L52" s="242" t="s">
        <v>131</v>
      </c>
      <c r="M52" s="154">
        <v>120</v>
      </c>
      <c r="N52" s="153" t="s">
        <v>106</v>
      </c>
      <c r="O52" s="154">
        <v>90</v>
      </c>
      <c r="P52" s="154">
        <v>20</v>
      </c>
      <c r="Q52" s="155"/>
      <c r="R52" s="154" t="s">
        <v>101</v>
      </c>
      <c r="S52" s="154" t="s">
        <v>160</v>
      </c>
      <c r="T52" s="247" t="s">
        <v>144</v>
      </c>
      <c r="U52" s="251">
        <v>0</v>
      </c>
      <c r="V52" s="258">
        <v>40</v>
      </c>
      <c r="W52" s="259">
        <f>(60/AE52)*7</f>
        <v>5.1219512195121952</v>
      </c>
      <c r="X52" s="505"/>
      <c r="Y52" s="505"/>
      <c r="Z52" s="541"/>
      <c r="AA52" s="535" t="s">
        <v>168</v>
      </c>
      <c r="AB52" s="540"/>
      <c r="AC52" s="255">
        <v>120</v>
      </c>
      <c r="AD52" s="176">
        <v>5</v>
      </c>
      <c r="AE52" s="177">
        <v>82</v>
      </c>
      <c r="AF52" s="178">
        <v>2</v>
      </c>
      <c r="AG52" s="179">
        <v>55</v>
      </c>
      <c r="AH52" s="196" t="s">
        <v>54</v>
      </c>
      <c r="AI52" s="187">
        <v>0</v>
      </c>
      <c r="AJ52" s="197">
        <v>74</v>
      </c>
      <c r="AK52" s="189">
        <v>0</v>
      </c>
      <c r="AL52" s="190">
        <v>2.7</v>
      </c>
      <c r="AM52" s="191">
        <v>3</v>
      </c>
      <c r="AN52" s="332">
        <f>((70/AE52)/E52)*1000</f>
        <v>8.4520647186669891</v>
      </c>
      <c r="AO52" s="338">
        <v>19</v>
      </c>
      <c r="AP52" s="335">
        <f>AL52</f>
        <v>2.7</v>
      </c>
      <c r="AQ52" s="329">
        <f>(AP52/E52)*150</f>
        <v>4.0099009900990099</v>
      </c>
      <c r="AR52" s="192">
        <v>3</v>
      </c>
      <c r="AS52" s="229" t="s">
        <v>396</v>
      </c>
      <c r="AT52" s="46">
        <f>SUM(U52,AD52,AF52,AI52,AK52,AM52,AN52,AR52)</f>
        <v>21.452064718666989</v>
      </c>
      <c r="AU52" s="58">
        <f>AT52/E52</f>
        <v>0.21239668038284149</v>
      </c>
      <c r="AV52" s="58">
        <f>AT52/G52</f>
        <v>0.30256790858486582</v>
      </c>
      <c r="AW52" s="48">
        <f>D52/AT52</f>
        <v>6.9457183704254044</v>
      </c>
      <c r="AX52" s="166"/>
      <c r="AY52" s="201" t="s">
        <v>657</v>
      </c>
      <c r="AZ52" s="234"/>
      <c r="BA52" s="168">
        <v>31</v>
      </c>
      <c r="BB52" s="169">
        <f>AO52*BA52</f>
        <v>589</v>
      </c>
      <c r="BC52" s="170">
        <f>BB52/16</f>
        <v>36.8125</v>
      </c>
      <c r="BD52" s="171" t="s">
        <v>159</v>
      </c>
      <c r="BE52" s="193" t="s">
        <v>122</v>
      </c>
      <c r="BF52" s="185" t="s">
        <v>123</v>
      </c>
      <c r="BG52" s="174"/>
      <c r="BH52" s="174"/>
      <c r="BI52" s="174"/>
      <c r="BJ52" s="174"/>
      <c r="BK52" s="174"/>
      <c r="BL52" s="174"/>
      <c r="BM52" s="174"/>
      <c r="BN52" s="174"/>
      <c r="BO52" s="174"/>
      <c r="BP52" s="47">
        <f>AT52*(BA52/100)</f>
        <v>6.6501400627867664</v>
      </c>
      <c r="BQ52" s="47">
        <f>BB52/E52</f>
        <v>5.8316831683168315</v>
      </c>
      <c r="BR52" s="298" t="s">
        <v>423</v>
      </c>
    </row>
    <row r="53" spans="1:70" ht="216.75" customHeight="1" x14ac:dyDescent="0.25">
      <c r="A53" s="39">
        <v>16</v>
      </c>
      <c r="B53" s="3"/>
      <c r="C53" s="235" t="s">
        <v>139</v>
      </c>
      <c r="D53" s="239">
        <v>109.95</v>
      </c>
      <c r="E53" s="154">
        <v>97</v>
      </c>
      <c r="F53" s="240" t="s">
        <v>202</v>
      </c>
      <c r="G53" s="240">
        <v>79.7</v>
      </c>
      <c r="H53" s="240" t="s">
        <v>264</v>
      </c>
      <c r="I53" s="241">
        <v>2.8</v>
      </c>
      <c r="J53" s="244"/>
      <c r="K53" s="240" t="s">
        <v>136</v>
      </c>
      <c r="L53" s="240" t="s">
        <v>135</v>
      </c>
      <c r="M53" s="154">
        <v>105</v>
      </c>
      <c r="N53" s="154" t="s">
        <v>116</v>
      </c>
      <c r="O53" s="154">
        <v>89</v>
      </c>
      <c r="P53" s="154" t="s">
        <v>94</v>
      </c>
      <c r="Q53" s="50"/>
      <c r="R53" s="154" t="s">
        <v>102</v>
      </c>
      <c r="S53" s="154" t="s">
        <v>160</v>
      </c>
      <c r="T53" s="248" t="s">
        <v>102</v>
      </c>
      <c r="U53" s="251">
        <v>0</v>
      </c>
      <c r="V53" s="258">
        <v>37</v>
      </c>
      <c r="W53" s="259">
        <f>(60/AE53)*7</f>
        <v>4.9411764705882355</v>
      </c>
      <c r="X53" s="505"/>
      <c r="Y53" s="505"/>
      <c r="Z53" s="529" t="s">
        <v>849</v>
      </c>
      <c r="AA53" s="535" t="s">
        <v>853</v>
      </c>
      <c r="AB53" s="540"/>
      <c r="AC53" s="255">
        <v>40</v>
      </c>
      <c r="AD53" s="176">
        <v>2</v>
      </c>
      <c r="AE53" s="177">
        <v>85</v>
      </c>
      <c r="AF53" s="178">
        <v>3</v>
      </c>
      <c r="AG53" s="179">
        <v>38</v>
      </c>
      <c r="AH53" s="186" t="s">
        <v>147</v>
      </c>
      <c r="AI53" s="187">
        <v>0</v>
      </c>
      <c r="AJ53" s="197" t="s">
        <v>148</v>
      </c>
      <c r="AK53" s="189">
        <v>0</v>
      </c>
      <c r="AL53" s="190">
        <v>2.21</v>
      </c>
      <c r="AM53" s="191">
        <v>2</v>
      </c>
      <c r="AN53" s="332">
        <f>((70/AE53)/E53)*1000</f>
        <v>8.4899939357186174</v>
      </c>
      <c r="AO53" s="338">
        <v>15.5</v>
      </c>
      <c r="AP53" s="335">
        <f>AL53</f>
        <v>2.21</v>
      </c>
      <c r="AQ53" s="329">
        <f>(AP53/E53)*150</f>
        <v>3.4175257731958761</v>
      </c>
      <c r="AR53" s="192">
        <v>1</v>
      </c>
      <c r="AS53" s="229" t="s">
        <v>397</v>
      </c>
      <c r="AT53" s="46">
        <f>SUM(U53,AD53,AF53,AI53,AK53,AM53,AN53,AR53)</f>
        <v>16.489993935718616</v>
      </c>
      <c r="AU53" s="58">
        <f>AT53/E53</f>
        <v>0.16999993748163522</v>
      </c>
      <c r="AV53" s="58">
        <f>AT53/G53</f>
        <v>0.20690080220475049</v>
      </c>
      <c r="AW53" s="48">
        <f>D53/AT53</f>
        <v>6.6676798323036195</v>
      </c>
      <c r="AX53" s="10"/>
      <c r="AY53" s="201" t="s">
        <v>658</v>
      </c>
      <c r="AZ53" s="14"/>
      <c r="BA53" s="168">
        <v>100</v>
      </c>
      <c r="BB53" s="169">
        <f>AO53*BA53</f>
        <v>1550</v>
      </c>
      <c r="BC53" s="170">
        <f>BB53/16</f>
        <v>96.875</v>
      </c>
      <c r="BD53" s="171" t="s">
        <v>159</v>
      </c>
      <c r="BE53" s="172" t="s">
        <v>229</v>
      </c>
      <c r="BF53" s="172" t="s">
        <v>278</v>
      </c>
      <c r="BG53" s="172" t="s">
        <v>278</v>
      </c>
      <c r="BH53" s="172" t="s">
        <v>343</v>
      </c>
      <c r="BI53" s="198" t="s">
        <v>346</v>
      </c>
      <c r="BJ53" s="223"/>
      <c r="BK53" s="223"/>
      <c r="BL53" s="223"/>
      <c r="BM53" s="224"/>
      <c r="BN53" s="224"/>
      <c r="BO53" s="224"/>
      <c r="BP53" s="47">
        <f>AT53*(BA53/100)</f>
        <v>16.489993935718616</v>
      </c>
      <c r="BQ53" s="47">
        <f>BB53/E53</f>
        <v>15.979381443298969</v>
      </c>
      <c r="BR53" s="298" t="s">
        <v>424</v>
      </c>
    </row>
    <row r="54" spans="1:70" ht="209.25" customHeight="1" x14ac:dyDescent="0.25">
      <c r="A54" s="39">
        <v>17</v>
      </c>
      <c r="B54" s="3"/>
      <c r="C54" s="235" t="s">
        <v>175</v>
      </c>
      <c r="D54" s="239">
        <v>69</v>
      </c>
      <c r="E54" s="154">
        <v>110</v>
      </c>
      <c r="F54" s="240" t="s">
        <v>203</v>
      </c>
      <c r="G54" s="240">
        <v>80.36</v>
      </c>
      <c r="H54" s="240" t="s">
        <v>263</v>
      </c>
      <c r="I54" s="241">
        <v>3</v>
      </c>
      <c r="J54" s="242">
        <v>3.1</v>
      </c>
      <c r="K54" s="240" t="s">
        <v>133</v>
      </c>
      <c r="L54" s="240" t="s">
        <v>135</v>
      </c>
      <c r="M54" s="154">
        <v>105</v>
      </c>
      <c r="N54" s="153" t="s">
        <v>106</v>
      </c>
      <c r="O54" s="154">
        <v>90</v>
      </c>
      <c r="P54" s="199" t="s">
        <v>93</v>
      </c>
      <c r="Q54" s="200"/>
      <c r="R54" s="199" t="s">
        <v>102</v>
      </c>
      <c r="S54" s="153" t="s">
        <v>155</v>
      </c>
      <c r="T54" s="249" t="s">
        <v>102</v>
      </c>
      <c r="U54" s="251">
        <v>0</v>
      </c>
      <c r="V54" s="258">
        <v>38</v>
      </c>
      <c r="W54" s="259">
        <f>(60/AE54)*7</f>
        <v>4.0384615384615383</v>
      </c>
      <c r="X54" s="505"/>
      <c r="Y54" s="505"/>
      <c r="Z54" s="541"/>
      <c r="AA54" s="540"/>
      <c r="AB54" s="540"/>
      <c r="AC54" s="255">
        <v>50</v>
      </c>
      <c r="AD54" s="176">
        <v>2</v>
      </c>
      <c r="AE54" s="177">
        <v>104</v>
      </c>
      <c r="AF54" s="178">
        <v>1</v>
      </c>
      <c r="AG54" s="179">
        <v>40</v>
      </c>
      <c r="AH54" s="186" t="s">
        <v>55</v>
      </c>
      <c r="AI54" s="187">
        <v>0</v>
      </c>
      <c r="AJ54" s="188">
        <v>67</v>
      </c>
      <c r="AK54" s="189">
        <v>1</v>
      </c>
      <c r="AL54" s="190">
        <v>2.36</v>
      </c>
      <c r="AM54" s="191">
        <v>4</v>
      </c>
      <c r="AN54" s="332">
        <f>((70/AE54)/E54)*1000</f>
        <v>6.1188811188811192</v>
      </c>
      <c r="AO54" s="338">
        <v>17.5</v>
      </c>
      <c r="AP54" s="335">
        <f>AL54</f>
        <v>2.36</v>
      </c>
      <c r="AQ54" s="329">
        <f>(AP54/E54)*150</f>
        <v>3.2181818181818178</v>
      </c>
      <c r="AR54" s="192">
        <v>1</v>
      </c>
      <c r="AS54" s="229" t="s">
        <v>398</v>
      </c>
      <c r="AT54" s="46">
        <f>SUM(U54,AD54,AF54,AI54,AK54,AM54,AN54,AR54)</f>
        <v>15.11888111888112</v>
      </c>
      <c r="AU54" s="58">
        <f>AT54/E54</f>
        <v>0.1374443738080102</v>
      </c>
      <c r="AV54" s="58">
        <f>AT54/G54</f>
        <v>0.18813938674565853</v>
      </c>
      <c r="AW54" s="48">
        <f>D54/AT54</f>
        <v>4.5638297872340425</v>
      </c>
      <c r="AX54" s="18"/>
      <c r="AY54" s="506" t="s">
        <v>660</v>
      </c>
      <c r="AZ54" s="234"/>
      <c r="BA54" s="168">
        <v>130</v>
      </c>
      <c r="BB54" s="169">
        <f>AO54*BA54</f>
        <v>2275</v>
      </c>
      <c r="BC54" s="170">
        <f>BB54/16</f>
        <v>142.1875</v>
      </c>
      <c r="BD54" s="171" t="s">
        <v>159</v>
      </c>
      <c r="BE54" s="184">
        <v>0</v>
      </c>
      <c r="BF54" s="184" t="s">
        <v>441</v>
      </c>
      <c r="BG54" s="172" t="s">
        <v>124</v>
      </c>
      <c r="BH54" s="89" t="s">
        <v>451</v>
      </c>
      <c r="BI54" s="172" t="s">
        <v>280</v>
      </c>
      <c r="BJ54" s="172" t="s">
        <v>442</v>
      </c>
      <c r="BK54" s="89" t="s">
        <v>443</v>
      </c>
      <c r="BL54" s="304"/>
      <c r="BM54" s="305"/>
      <c r="BN54" s="305"/>
      <c r="BO54" s="225"/>
      <c r="BP54" s="47">
        <f>AT54*(BA54/100)</f>
        <v>19.654545454545456</v>
      </c>
      <c r="BQ54" s="47">
        <f>BB54/E54</f>
        <v>20.681818181818183</v>
      </c>
      <c r="BR54" s="298" t="s">
        <v>425</v>
      </c>
    </row>
    <row r="55" spans="1:70" ht="99" customHeight="1" x14ac:dyDescent="0.25">
      <c r="A55" s="40">
        <v>18</v>
      </c>
      <c r="B55" s="3"/>
      <c r="C55" s="235" t="s">
        <v>157</v>
      </c>
      <c r="D55" s="239">
        <v>147</v>
      </c>
      <c r="E55" s="154">
        <v>101</v>
      </c>
      <c r="F55" s="240" t="s">
        <v>202</v>
      </c>
      <c r="G55" s="240">
        <v>79.7</v>
      </c>
      <c r="H55" s="240" t="s">
        <v>264</v>
      </c>
      <c r="I55" s="241">
        <v>3.2</v>
      </c>
      <c r="J55" s="242">
        <v>2.2000000000000002</v>
      </c>
      <c r="K55" s="240" t="s">
        <v>136</v>
      </c>
      <c r="L55" s="240" t="s">
        <v>135</v>
      </c>
      <c r="M55" s="154" t="s">
        <v>53</v>
      </c>
      <c r="N55" s="153" t="s">
        <v>106</v>
      </c>
      <c r="O55" s="154">
        <v>90</v>
      </c>
      <c r="P55" s="154">
        <v>40</v>
      </c>
      <c r="Q55" s="155"/>
      <c r="R55" s="154" t="s">
        <v>102</v>
      </c>
      <c r="S55" s="153" t="s">
        <v>281</v>
      </c>
      <c r="T55" s="248" t="s">
        <v>102</v>
      </c>
      <c r="U55" s="251">
        <v>0</v>
      </c>
      <c r="V55" s="258">
        <v>35</v>
      </c>
      <c r="W55" s="259">
        <f>(60/AE55)*7</f>
        <v>4.8275862068965516</v>
      </c>
      <c r="X55" s="505"/>
      <c r="Y55" s="505"/>
      <c r="Z55" s="529" t="s">
        <v>849</v>
      </c>
      <c r="AA55" s="535" t="s">
        <v>853</v>
      </c>
      <c r="AB55" s="540"/>
      <c r="AC55" s="255">
        <v>15</v>
      </c>
      <c r="AD55" s="176">
        <v>0</v>
      </c>
      <c r="AE55" s="177">
        <v>87</v>
      </c>
      <c r="AF55" s="178">
        <v>3</v>
      </c>
      <c r="AG55" s="179">
        <v>30</v>
      </c>
      <c r="AH55" s="186" t="s">
        <v>56</v>
      </c>
      <c r="AI55" s="187">
        <v>0</v>
      </c>
      <c r="AJ55" s="197" t="s">
        <v>149</v>
      </c>
      <c r="AK55" s="189">
        <v>0</v>
      </c>
      <c r="AL55" s="190">
        <v>2.35</v>
      </c>
      <c r="AM55" s="191">
        <v>2</v>
      </c>
      <c r="AN55" s="332">
        <f>((70/AE55)/E55)*1000</f>
        <v>7.9663138727665874</v>
      </c>
      <c r="AO55" s="338">
        <v>17.3</v>
      </c>
      <c r="AP55" s="335">
        <f>AL55</f>
        <v>2.35</v>
      </c>
      <c r="AQ55" s="329">
        <f>(AP55/E55)*150</f>
        <v>3.4900990099009901</v>
      </c>
      <c r="AR55" s="192">
        <v>1</v>
      </c>
      <c r="AS55" s="229" t="s">
        <v>397</v>
      </c>
      <c r="AT55" s="46">
        <f>SUM(U55,AD55,AF55,AI55,AK55,AM55,AN55,AR55)</f>
        <v>13.966313872766587</v>
      </c>
      <c r="AU55" s="58">
        <f>AT55/E55</f>
        <v>0.13828033537392662</v>
      </c>
      <c r="AV55" s="58">
        <f>AT55/G55</f>
        <v>0.17523605862944275</v>
      </c>
      <c r="AW55" s="48">
        <f>D55/AT55</f>
        <v>10.525325532504359</v>
      </c>
      <c r="AX55" s="166"/>
      <c r="AY55" s="82" t="s">
        <v>659</v>
      </c>
      <c r="AZ55" s="233"/>
      <c r="BA55" s="168">
        <v>24</v>
      </c>
      <c r="BB55" s="169">
        <f>AO55*BA55</f>
        <v>415.20000000000005</v>
      </c>
      <c r="BC55" s="170">
        <f>BB55/16</f>
        <v>25.950000000000003</v>
      </c>
      <c r="BD55" s="171" t="s">
        <v>159</v>
      </c>
      <c r="BE55" s="172" t="s">
        <v>441</v>
      </c>
      <c r="BF55" s="173" t="s">
        <v>125</v>
      </c>
      <c r="BG55" s="303"/>
      <c r="BH55" s="303"/>
      <c r="BI55" s="174"/>
      <c r="BJ55" s="174"/>
      <c r="BK55" s="174"/>
      <c r="BL55" s="174"/>
      <c r="BM55" s="174"/>
      <c r="BN55" s="174"/>
      <c r="BO55" s="174"/>
      <c r="BP55" s="47">
        <f>AT55*(BA55/100)</f>
        <v>3.351915329463981</v>
      </c>
      <c r="BQ55" s="47">
        <f>BB55/E55</f>
        <v>4.110891089108911</v>
      </c>
      <c r="BR55" s="298" t="s">
        <v>426</v>
      </c>
    </row>
    <row r="56" spans="1:70" ht="53.25" customHeight="1" x14ac:dyDescent="0.4">
      <c r="A56" s="40"/>
      <c r="B56" s="3"/>
      <c r="C56" s="236" t="s">
        <v>632</v>
      </c>
      <c r="D56" s="245">
        <v>59.99</v>
      </c>
      <c r="E56" s="50">
        <v>135</v>
      </c>
      <c r="F56" s="246" t="s">
        <v>859</v>
      </c>
      <c r="G56" s="246">
        <v>121</v>
      </c>
      <c r="H56" s="246" t="s">
        <v>668</v>
      </c>
      <c r="I56" s="50"/>
      <c r="J56" s="244"/>
      <c r="K56" s="244"/>
      <c r="L56" s="244"/>
      <c r="M56" s="50"/>
      <c r="N56" s="50"/>
      <c r="O56" s="50"/>
      <c r="P56" s="50"/>
      <c r="Q56" s="50"/>
      <c r="R56" s="50"/>
      <c r="S56" s="50"/>
      <c r="T56" s="250"/>
      <c r="U56" s="252"/>
      <c r="V56" s="261"/>
      <c r="W56" s="262"/>
      <c r="X56" s="542">
        <v>0.06</v>
      </c>
      <c r="Y56" s="542">
        <v>0.15</v>
      </c>
      <c r="Z56" s="531" t="s">
        <v>849</v>
      </c>
      <c r="AA56" s="536" t="s">
        <v>849</v>
      </c>
      <c r="AB56" s="536" t="s">
        <v>851</v>
      </c>
      <c r="AC56" s="256"/>
      <c r="AD56" s="20"/>
      <c r="AE56" s="51"/>
      <c r="AF56" s="21"/>
      <c r="AG56" s="52"/>
      <c r="AH56" s="53"/>
      <c r="AI56" s="22"/>
      <c r="AJ56" s="54"/>
      <c r="AK56" s="23"/>
      <c r="AL56" s="55"/>
      <c r="AM56" s="24"/>
      <c r="AN56" s="333"/>
      <c r="AO56" s="339"/>
      <c r="AP56" s="336"/>
      <c r="AQ56" s="56"/>
      <c r="AR56" s="25"/>
      <c r="AS56" s="229"/>
      <c r="AT56" s="46">
        <f>SUM(U56,AD56,AF56,AI56,AK56,AM56,AN56,AR56)</f>
        <v>0</v>
      </c>
      <c r="AU56" s="58" t="e">
        <f>E56/AT56</f>
        <v>#DIV/0!</v>
      </c>
      <c r="AV56" s="58">
        <f>AT56/G56</f>
        <v>0</v>
      </c>
      <c r="AW56" s="49"/>
      <c r="AX56" s="10"/>
      <c r="AY56" s="57"/>
      <c r="AZ56" s="14"/>
      <c r="BA56" s="33"/>
      <c r="BB56" s="34"/>
      <c r="BC56" s="34"/>
      <c r="BD56" s="35"/>
      <c r="BE56" s="36"/>
      <c r="BF56" s="36"/>
      <c r="BG56" s="36"/>
      <c r="BH56" s="36"/>
      <c r="BI56" s="36"/>
      <c r="BJ56" s="36"/>
      <c r="BK56" s="36"/>
      <c r="BL56" s="36"/>
      <c r="BM56" s="36"/>
      <c r="BN56" s="36"/>
      <c r="BO56" s="36"/>
      <c r="BP56" s="19"/>
      <c r="BQ56" s="19"/>
      <c r="BR56" s="19"/>
    </row>
    <row r="57" spans="1:70" ht="26.25" x14ac:dyDescent="0.4">
      <c r="A57" s="40"/>
      <c r="B57" s="3"/>
      <c r="C57" s="236" t="s">
        <v>158</v>
      </c>
      <c r="D57" s="245" t="s">
        <v>158</v>
      </c>
      <c r="E57" s="50"/>
      <c r="F57" s="244"/>
      <c r="G57" s="244"/>
      <c r="H57" s="244"/>
      <c r="I57" s="50"/>
      <c r="J57" s="244"/>
      <c r="K57" s="244"/>
      <c r="L57" s="244"/>
      <c r="M57" s="50"/>
      <c r="N57" s="50"/>
      <c r="O57" s="50"/>
      <c r="P57" s="50"/>
      <c r="Q57" s="50"/>
      <c r="R57" s="50"/>
      <c r="S57" s="50"/>
      <c r="T57" s="250"/>
      <c r="U57" s="252"/>
      <c r="V57" s="261"/>
      <c r="W57" s="262"/>
      <c r="X57" s="542"/>
      <c r="Y57" s="542"/>
      <c r="Z57" s="531"/>
      <c r="AA57" s="536"/>
      <c r="AB57" s="536"/>
      <c r="AC57" s="256"/>
      <c r="AD57" s="20"/>
      <c r="AE57" s="51"/>
      <c r="AF57" s="21"/>
      <c r="AG57" s="52"/>
      <c r="AH57" s="53"/>
      <c r="AI57" s="22"/>
      <c r="AJ57" s="54"/>
      <c r="AK57" s="23"/>
      <c r="AL57" s="55"/>
      <c r="AM57" s="24"/>
      <c r="AN57" s="333"/>
      <c r="AO57" s="339"/>
      <c r="AP57" s="336"/>
      <c r="AQ57" s="56"/>
      <c r="AR57" s="25"/>
      <c r="AS57" s="229"/>
      <c r="AT57" s="46">
        <f>SUM(U57,AD57,AF57,AI57,AK57,AM57,AN57,AR57)</f>
        <v>0</v>
      </c>
      <c r="AU57" s="58" t="e">
        <f>E57/AT57</f>
        <v>#DIV/0!</v>
      </c>
      <c r="AV57" s="58" t="e">
        <f>AT57/G57</f>
        <v>#DIV/0!</v>
      </c>
      <c r="AW57" s="49"/>
      <c r="AX57" s="10"/>
      <c r="AY57" s="6"/>
      <c r="AZ57" s="14"/>
      <c r="BA57" s="33"/>
      <c r="BB57" s="34"/>
      <c r="BC57" s="34"/>
      <c r="BD57" s="35"/>
      <c r="BE57" s="36"/>
      <c r="BF57" s="36"/>
      <c r="BG57" s="36"/>
      <c r="BH57" s="36"/>
      <c r="BI57" s="36"/>
      <c r="BJ57" s="36"/>
      <c r="BK57" s="36"/>
      <c r="BL57" s="36"/>
      <c r="BM57" s="36"/>
      <c r="BN57" s="36"/>
      <c r="BO57" s="36"/>
      <c r="BP57" s="19"/>
      <c r="BQ57" s="19"/>
      <c r="BR57" s="19"/>
    </row>
    <row r="58" spans="1:70" ht="43.5" customHeight="1" x14ac:dyDescent="0.4">
      <c r="A58" s="40"/>
      <c r="B58" s="3"/>
      <c r="C58" s="236" t="s">
        <v>633</v>
      </c>
      <c r="D58" s="245">
        <v>149</v>
      </c>
      <c r="E58" s="50"/>
      <c r="F58" s="244"/>
      <c r="G58" s="244"/>
      <c r="H58" s="244"/>
      <c r="I58" s="50"/>
      <c r="J58" s="244"/>
      <c r="K58" s="244"/>
      <c r="L58" s="244"/>
      <c r="M58" s="50"/>
      <c r="N58" s="50"/>
      <c r="O58" s="50"/>
      <c r="P58" s="50"/>
      <c r="Q58" s="50"/>
      <c r="R58" s="50"/>
      <c r="S58" s="50"/>
      <c r="T58" s="250"/>
      <c r="U58" s="252"/>
      <c r="V58" s="261"/>
      <c r="W58" s="262"/>
      <c r="X58" s="542"/>
      <c r="Y58" s="542"/>
      <c r="Z58" s="531"/>
      <c r="AA58" s="536"/>
      <c r="AB58" s="536"/>
      <c r="AC58" s="256"/>
      <c r="AD58" s="20"/>
      <c r="AE58" s="51"/>
      <c r="AF58" s="21"/>
      <c r="AG58" s="52"/>
      <c r="AH58" s="53"/>
      <c r="AI58" s="22"/>
      <c r="AJ58" s="54"/>
      <c r="AK58" s="23"/>
      <c r="AL58" s="55"/>
      <c r="AM58" s="24"/>
      <c r="AN58" s="333"/>
      <c r="AO58" s="339"/>
      <c r="AP58" s="336"/>
      <c r="AQ58" s="56"/>
      <c r="AR58" s="25"/>
      <c r="AS58" s="229"/>
      <c r="AT58" s="46">
        <f>SUM(U58,AD58,AF58,AI58,AK58,AM58,AN58,AR58)</f>
        <v>0</v>
      </c>
      <c r="AU58" s="58" t="e">
        <f>E58/AT58</f>
        <v>#DIV/0!</v>
      </c>
      <c r="AV58" s="58" t="e">
        <f>AT58/G58</f>
        <v>#DIV/0!</v>
      </c>
      <c r="AW58" s="49"/>
      <c r="AX58" s="10"/>
      <c r="AY58" s="6"/>
      <c r="AZ58" s="14"/>
      <c r="BA58" s="33"/>
      <c r="BB58" s="34"/>
      <c r="BC58" s="34"/>
      <c r="BD58" s="35"/>
      <c r="BE58" s="36"/>
      <c r="BF58" s="36"/>
      <c r="BG58" s="36"/>
      <c r="BH58" s="36"/>
      <c r="BI58" s="36"/>
      <c r="BJ58" s="36"/>
      <c r="BK58" s="36"/>
      <c r="BL58" s="36"/>
      <c r="BM58" s="36"/>
      <c r="BN58" s="36"/>
      <c r="BO58" s="36"/>
      <c r="BP58" s="19"/>
      <c r="BQ58" s="19"/>
      <c r="BR58" s="19"/>
    </row>
    <row r="59" spans="1:70" ht="38.25" customHeight="1" x14ac:dyDescent="0.4">
      <c r="A59" s="40"/>
      <c r="B59" s="3"/>
      <c r="C59" s="236" t="s">
        <v>689</v>
      </c>
      <c r="D59" s="245">
        <v>99</v>
      </c>
      <c r="E59" s="50">
        <v>95</v>
      </c>
      <c r="F59" s="246" t="s">
        <v>860</v>
      </c>
      <c r="G59" s="244">
        <v>103.3</v>
      </c>
      <c r="H59" s="244" t="s">
        <v>861</v>
      </c>
      <c r="I59" s="50"/>
      <c r="J59" s="244"/>
      <c r="K59" s="244"/>
      <c r="L59" s="244"/>
      <c r="M59" s="50"/>
      <c r="N59" s="50"/>
      <c r="O59" s="50"/>
      <c r="P59" s="50"/>
      <c r="Q59" s="50"/>
      <c r="R59" s="50"/>
      <c r="S59" s="50"/>
      <c r="T59" s="250"/>
      <c r="U59" s="252"/>
      <c r="V59" s="261"/>
      <c r="W59" s="262"/>
      <c r="X59" s="542">
        <v>0.27500000000000002</v>
      </c>
      <c r="Y59" s="542">
        <v>0.47499999999999998</v>
      </c>
      <c r="Z59" s="531" t="s">
        <v>849</v>
      </c>
      <c r="AA59" s="536" t="s">
        <v>168</v>
      </c>
      <c r="AB59" s="536" t="s">
        <v>850</v>
      </c>
      <c r="AC59" s="256"/>
      <c r="AD59" s="20"/>
      <c r="AE59" s="51"/>
      <c r="AF59" s="21"/>
      <c r="AG59" s="52"/>
      <c r="AH59" s="53"/>
      <c r="AI59" s="22"/>
      <c r="AJ59" s="54"/>
      <c r="AK59" s="23"/>
      <c r="AL59" s="55"/>
      <c r="AM59" s="24"/>
      <c r="AN59" s="333"/>
      <c r="AO59" s="339"/>
      <c r="AP59" s="336"/>
      <c r="AQ59" s="56"/>
      <c r="AR59" s="25"/>
      <c r="AS59" s="229"/>
      <c r="AT59" s="46">
        <f>SUM(U59,AD59,AF59,AI59,AK59,AM59,AN59,AR59)</f>
        <v>0</v>
      </c>
      <c r="AU59" s="58" t="e">
        <f>E59/AT59</f>
        <v>#DIV/0!</v>
      </c>
      <c r="AV59" s="58">
        <f>AT59/G59</f>
        <v>0</v>
      </c>
      <c r="AW59" s="49"/>
      <c r="AX59" s="10"/>
      <c r="AY59" s="6"/>
      <c r="AZ59" s="14"/>
      <c r="BA59" s="33"/>
      <c r="BB59" s="34"/>
      <c r="BC59" s="34"/>
      <c r="BD59" s="35"/>
      <c r="BE59" s="36"/>
      <c r="BF59" s="36"/>
      <c r="BG59" s="36"/>
      <c r="BH59" s="36"/>
      <c r="BI59" s="36"/>
      <c r="BJ59" s="36"/>
      <c r="BK59" s="36"/>
      <c r="BL59" s="36"/>
      <c r="BM59" s="36"/>
      <c r="BN59" s="36"/>
      <c r="BO59" s="36"/>
      <c r="BP59" s="19"/>
      <c r="BQ59" s="19"/>
      <c r="BR59" s="19"/>
    </row>
    <row r="60" spans="1:70" ht="26.25" customHeight="1" x14ac:dyDescent="0.4">
      <c r="A60" s="40"/>
      <c r="B60" s="3"/>
      <c r="C60" s="236"/>
      <c r="D60" s="245"/>
      <c r="E60" s="50"/>
      <c r="F60" s="244"/>
      <c r="G60" s="244"/>
      <c r="H60" s="244"/>
      <c r="I60" s="50"/>
      <c r="J60" s="244"/>
      <c r="K60" s="244"/>
      <c r="L60" s="244"/>
      <c r="M60" s="50"/>
      <c r="N60" s="50"/>
      <c r="O60" s="50"/>
      <c r="P60" s="50"/>
      <c r="Q60" s="50"/>
      <c r="R60" s="50"/>
      <c r="S60" s="50"/>
      <c r="T60" s="250"/>
      <c r="U60" s="252"/>
      <c r="V60" s="261"/>
      <c r="W60" s="262"/>
      <c r="X60" s="351"/>
      <c r="Y60" s="351"/>
      <c r="Z60" s="531"/>
      <c r="AA60" s="536"/>
      <c r="AB60" s="536"/>
      <c r="AC60" s="256"/>
      <c r="AD60" s="20"/>
      <c r="AE60" s="51"/>
      <c r="AF60" s="21"/>
      <c r="AG60" s="52"/>
      <c r="AH60" s="53"/>
      <c r="AI60" s="22"/>
      <c r="AJ60" s="54"/>
      <c r="AK60" s="23"/>
      <c r="AL60" s="55"/>
      <c r="AM60" s="24"/>
      <c r="AN60" s="333"/>
      <c r="AO60" s="339"/>
      <c r="AP60" s="336"/>
      <c r="AQ60" s="56"/>
      <c r="AR60" s="25"/>
      <c r="AS60" s="229"/>
      <c r="AT60" s="46">
        <f>SUM(U60,AD60,AF60,AI60,AK60,AM60,AN60,AR60)</f>
        <v>0</v>
      </c>
      <c r="AU60" s="58" t="e">
        <f>E60/AT60</f>
        <v>#DIV/0!</v>
      </c>
      <c r="AV60" s="58" t="e">
        <f>AT60/G60</f>
        <v>#DIV/0!</v>
      </c>
      <c r="AW60" s="49"/>
      <c r="AX60" s="10"/>
      <c r="AY60" s="6"/>
      <c r="AZ60" s="14"/>
      <c r="BA60" s="33"/>
      <c r="BB60" s="34"/>
      <c r="BC60" s="34"/>
      <c r="BD60" s="35"/>
      <c r="BE60" s="36"/>
      <c r="BF60" s="36"/>
      <c r="BG60" s="36"/>
      <c r="BH60" s="36"/>
      <c r="BI60" s="36"/>
      <c r="BJ60" s="36"/>
      <c r="BK60" s="36"/>
      <c r="BL60" s="36"/>
      <c r="BM60" s="36"/>
      <c r="BN60" s="36"/>
      <c r="BO60" s="36"/>
      <c r="BP60" s="19"/>
      <c r="BQ60" s="19"/>
      <c r="BR60" s="19"/>
    </row>
    <row r="61" spans="1:70" ht="26.25" customHeight="1" x14ac:dyDescent="0.4">
      <c r="A61" s="40"/>
      <c r="B61" s="3"/>
      <c r="C61" s="237"/>
      <c r="D61" s="245"/>
      <c r="E61" s="50"/>
      <c r="F61" s="244"/>
      <c r="G61" s="244"/>
      <c r="H61" s="244"/>
      <c r="I61" s="50"/>
      <c r="J61" s="244"/>
      <c r="K61" s="244"/>
      <c r="L61" s="244"/>
      <c r="M61" s="50"/>
      <c r="N61" s="50"/>
      <c r="O61" s="50"/>
      <c r="P61" s="50"/>
      <c r="Q61" s="50"/>
      <c r="R61" s="50"/>
      <c r="S61" s="50"/>
      <c r="T61" s="250"/>
      <c r="U61" s="252"/>
      <c r="V61" s="261"/>
      <c r="W61" s="262"/>
      <c r="X61" s="351"/>
      <c r="Y61" s="351"/>
      <c r="Z61" s="531"/>
      <c r="AA61" s="536"/>
      <c r="AB61" s="536"/>
      <c r="AC61" s="256"/>
      <c r="AD61" s="20"/>
      <c r="AE61" s="51"/>
      <c r="AF61" s="21"/>
      <c r="AG61" s="52"/>
      <c r="AH61" s="53"/>
      <c r="AI61" s="22"/>
      <c r="AJ61" s="54"/>
      <c r="AK61" s="23"/>
      <c r="AL61" s="55"/>
      <c r="AM61" s="24"/>
      <c r="AN61" s="333"/>
      <c r="AO61" s="339"/>
      <c r="AP61" s="336"/>
      <c r="AQ61" s="56"/>
      <c r="AR61" s="25"/>
      <c r="AS61" s="229"/>
      <c r="AT61" s="46">
        <f>SUM(U61,AD61,AF61,AI61,AK61,AM61,AN61,AR61)</f>
        <v>0</v>
      </c>
      <c r="AU61" s="58" t="e">
        <f>E61/AT61</f>
        <v>#DIV/0!</v>
      </c>
      <c r="AV61" s="58" t="e">
        <f>AT61/G61</f>
        <v>#DIV/0!</v>
      </c>
      <c r="AW61" s="49"/>
      <c r="AX61" s="10"/>
      <c r="AY61" s="6"/>
      <c r="AZ61" s="14"/>
      <c r="BA61" s="33"/>
      <c r="BB61" s="34"/>
      <c r="BC61" s="34"/>
      <c r="BD61" s="35"/>
      <c r="BE61" s="36"/>
      <c r="BF61" s="36"/>
      <c r="BG61" s="36"/>
      <c r="BH61" s="36"/>
      <c r="BI61" s="36"/>
      <c r="BJ61" s="36"/>
      <c r="BK61" s="36"/>
      <c r="BL61" s="36"/>
      <c r="BM61" s="36"/>
      <c r="BN61" s="36"/>
      <c r="BO61" s="36"/>
      <c r="BP61" s="19"/>
      <c r="BQ61" s="19"/>
      <c r="BR61" s="19"/>
    </row>
    <row r="62" spans="1:70" ht="26.25" customHeight="1" x14ac:dyDescent="0.4">
      <c r="A62" s="40"/>
      <c r="B62" s="3"/>
      <c r="C62" s="237"/>
      <c r="D62" s="245"/>
      <c r="E62" s="50"/>
      <c r="F62" s="244"/>
      <c r="G62" s="244"/>
      <c r="H62" s="244"/>
      <c r="I62" s="50"/>
      <c r="J62" s="244"/>
      <c r="K62" s="244"/>
      <c r="L62" s="244"/>
      <c r="M62" s="50"/>
      <c r="N62" s="50"/>
      <c r="O62" s="50"/>
      <c r="P62" s="50"/>
      <c r="Q62" s="50"/>
      <c r="R62" s="50"/>
      <c r="S62" s="50"/>
      <c r="T62" s="250"/>
      <c r="U62" s="252"/>
      <c r="V62" s="261"/>
      <c r="W62" s="262"/>
      <c r="X62" s="351"/>
      <c r="Y62" s="351"/>
      <c r="Z62" s="531"/>
      <c r="AA62" s="536"/>
      <c r="AB62" s="536"/>
      <c r="AC62" s="256"/>
      <c r="AD62" s="20"/>
      <c r="AE62" s="51"/>
      <c r="AF62" s="21"/>
      <c r="AG62" s="52"/>
      <c r="AH62" s="53"/>
      <c r="AI62" s="22"/>
      <c r="AJ62" s="54"/>
      <c r="AK62" s="23"/>
      <c r="AL62" s="55"/>
      <c r="AM62" s="24"/>
      <c r="AN62" s="333"/>
      <c r="AO62" s="339"/>
      <c r="AP62" s="336"/>
      <c r="AQ62" s="56"/>
      <c r="AR62" s="25"/>
      <c r="AS62" s="229"/>
      <c r="AT62" s="46">
        <f>SUM(U62,AD62,AF62,AI62,AK62,AM62,AN62,AR62)</f>
        <v>0</v>
      </c>
      <c r="AU62" s="58" t="e">
        <f>E62/AT62</f>
        <v>#DIV/0!</v>
      </c>
      <c r="AV62" s="58" t="e">
        <f>AT62/G62</f>
        <v>#DIV/0!</v>
      </c>
      <c r="AW62" s="49"/>
      <c r="AX62" s="10"/>
      <c r="AY62" s="6"/>
      <c r="AZ62" s="14"/>
      <c r="BA62" s="33"/>
      <c r="BB62" s="34"/>
      <c r="BC62" s="34"/>
      <c r="BD62" s="35"/>
      <c r="BE62" s="36"/>
      <c r="BF62" s="36"/>
      <c r="BG62" s="36"/>
      <c r="BH62" s="36"/>
      <c r="BI62" s="36"/>
      <c r="BJ62" s="36"/>
      <c r="BK62" s="36"/>
      <c r="BL62" s="36"/>
      <c r="BM62" s="36"/>
      <c r="BN62" s="36"/>
      <c r="BO62" s="36"/>
      <c r="BP62" s="19"/>
      <c r="BQ62" s="19"/>
      <c r="BR62" s="19"/>
    </row>
    <row r="63" spans="1:70" ht="26.25" customHeight="1" x14ac:dyDescent="0.4">
      <c r="A63" s="40"/>
      <c r="B63" s="3"/>
      <c r="C63" s="237"/>
      <c r="D63" s="245"/>
      <c r="E63" s="50"/>
      <c r="F63" s="244"/>
      <c r="G63" s="244"/>
      <c r="H63" s="244"/>
      <c r="I63" s="50"/>
      <c r="J63" s="244"/>
      <c r="K63" s="244"/>
      <c r="L63" s="244"/>
      <c r="M63" s="50"/>
      <c r="N63" s="50"/>
      <c r="O63" s="50"/>
      <c r="P63" s="50"/>
      <c r="Q63" s="50"/>
      <c r="R63" s="50"/>
      <c r="S63" s="50"/>
      <c r="T63" s="250"/>
      <c r="U63" s="252"/>
      <c r="V63" s="261"/>
      <c r="W63" s="262"/>
      <c r="X63" s="351"/>
      <c r="Y63" s="351"/>
      <c r="Z63" s="531"/>
      <c r="AA63" s="536"/>
      <c r="AB63" s="536"/>
      <c r="AC63" s="256"/>
      <c r="AD63" s="20"/>
      <c r="AE63" s="51"/>
      <c r="AF63" s="21"/>
      <c r="AG63" s="52"/>
      <c r="AH63" s="53"/>
      <c r="AI63" s="22"/>
      <c r="AJ63" s="54"/>
      <c r="AK63" s="23"/>
      <c r="AL63" s="55"/>
      <c r="AM63" s="24"/>
      <c r="AN63" s="333"/>
      <c r="AO63" s="339"/>
      <c r="AP63" s="336"/>
      <c r="AQ63" s="56"/>
      <c r="AR63" s="25"/>
      <c r="AS63" s="229"/>
      <c r="AT63" s="46">
        <f>SUM(U63,AD63,AF63,AI63,AK63,AM63,AN63,AR63)</f>
        <v>0</v>
      </c>
      <c r="AU63" s="58" t="e">
        <f>E63/AT63</f>
        <v>#DIV/0!</v>
      </c>
      <c r="AV63" s="58" t="e">
        <f>AT63/G63</f>
        <v>#DIV/0!</v>
      </c>
      <c r="AW63" s="49"/>
      <c r="AX63" s="10"/>
      <c r="AY63" s="6"/>
      <c r="AZ63" s="14"/>
      <c r="BA63" s="33"/>
      <c r="BB63" s="34"/>
      <c r="BC63" s="34"/>
      <c r="BD63" s="35"/>
      <c r="BE63" s="36"/>
      <c r="BF63" s="36"/>
      <c r="BG63" s="36"/>
      <c r="BH63" s="36"/>
      <c r="BI63" s="36"/>
      <c r="BJ63" s="36"/>
      <c r="BK63" s="36"/>
      <c r="BL63" s="36"/>
      <c r="BM63" s="36"/>
      <c r="BN63" s="36"/>
      <c r="BO63" s="36"/>
      <c r="BP63" s="19"/>
      <c r="BQ63" s="19"/>
      <c r="BR63" s="19"/>
    </row>
    <row r="64" spans="1:70" ht="26.25" customHeight="1" x14ac:dyDescent="0.4">
      <c r="A64" s="40"/>
      <c r="B64" s="3"/>
      <c r="C64" s="237"/>
      <c r="D64" s="245"/>
      <c r="E64" s="50"/>
      <c r="F64" s="244"/>
      <c r="G64" s="244"/>
      <c r="H64" s="244"/>
      <c r="I64" s="50"/>
      <c r="J64" s="244"/>
      <c r="K64" s="244"/>
      <c r="L64" s="244"/>
      <c r="M64" s="50"/>
      <c r="N64" s="50"/>
      <c r="O64" s="50"/>
      <c r="P64" s="50"/>
      <c r="Q64" s="50"/>
      <c r="R64" s="50"/>
      <c r="S64" s="50"/>
      <c r="T64" s="250"/>
      <c r="U64" s="252"/>
      <c r="V64" s="261"/>
      <c r="W64" s="262"/>
      <c r="X64" s="351"/>
      <c r="Y64" s="351"/>
      <c r="Z64" s="531"/>
      <c r="AA64" s="536"/>
      <c r="AB64" s="536"/>
      <c r="AC64" s="256"/>
      <c r="AD64" s="20"/>
      <c r="AE64" s="51"/>
      <c r="AF64" s="21"/>
      <c r="AG64" s="52"/>
      <c r="AH64" s="53"/>
      <c r="AI64" s="22"/>
      <c r="AJ64" s="54"/>
      <c r="AK64" s="23"/>
      <c r="AL64" s="55"/>
      <c r="AM64" s="24"/>
      <c r="AN64" s="333"/>
      <c r="AO64" s="339"/>
      <c r="AP64" s="336"/>
      <c r="AQ64" s="56"/>
      <c r="AR64" s="25"/>
      <c r="AS64" s="229"/>
      <c r="AT64" s="46">
        <f>SUM(U64,AD64,AF64,AI64,AK64,AM64,AN64,AR64)</f>
        <v>0</v>
      </c>
      <c r="AU64" s="58" t="e">
        <f>E64/AT64</f>
        <v>#DIV/0!</v>
      </c>
      <c r="AV64" s="58" t="e">
        <f>AT64/G64</f>
        <v>#DIV/0!</v>
      </c>
      <c r="AW64" s="49"/>
      <c r="AX64" s="10"/>
      <c r="AY64" s="6"/>
      <c r="AZ64" s="14"/>
      <c r="BA64" s="33"/>
      <c r="BB64" s="34"/>
      <c r="BC64" s="34"/>
      <c r="BD64" s="35"/>
      <c r="BE64" s="36"/>
      <c r="BF64" s="36"/>
      <c r="BG64" s="36"/>
      <c r="BH64" s="36"/>
      <c r="BI64" s="36"/>
      <c r="BJ64" s="36"/>
      <c r="BK64" s="36"/>
      <c r="BL64" s="36"/>
      <c r="BM64" s="36"/>
      <c r="BN64" s="36"/>
      <c r="BO64" s="36"/>
      <c r="BP64" s="19"/>
      <c r="BQ64" s="19"/>
      <c r="BR64" s="19"/>
    </row>
    <row r="65" spans="1:70" ht="26.25" customHeight="1" x14ac:dyDescent="0.4">
      <c r="A65" s="40"/>
      <c r="B65" s="3"/>
      <c r="C65" s="237"/>
      <c r="D65" s="245"/>
      <c r="E65" s="50"/>
      <c r="F65" s="244"/>
      <c r="G65" s="244"/>
      <c r="H65" s="244"/>
      <c r="I65" s="50"/>
      <c r="J65" s="244"/>
      <c r="K65" s="244"/>
      <c r="L65" s="244"/>
      <c r="M65" s="50"/>
      <c r="N65" s="50"/>
      <c r="O65" s="50"/>
      <c r="P65" s="50"/>
      <c r="Q65" s="50"/>
      <c r="R65" s="50"/>
      <c r="S65" s="50"/>
      <c r="T65" s="250"/>
      <c r="U65" s="252"/>
      <c r="V65" s="261"/>
      <c r="W65" s="262"/>
      <c r="X65" s="351"/>
      <c r="Y65" s="351"/>
      <c r="Z65" s="531"/>
      <c r="AA65" s="536"/>
      <c r="AB65" s="536"/>
      <c r="AC65" s="256"/>
      <c r="AD65" s="20"/>
      <c r="AE65" s="51"/>
      <c r="AF65" s="21"/>
      <c r="AG65" s="52"/>
      <c r="AH65" s="53"/>
      <c r="AI65" s="22"/>
      <c r="AJ65" s="54"/>
      <c r="AK65" s="23"/>
      <c r="AL65" s="55"/>
      <c r="AM65" s="24"/>
      <c r="AN65" s="333"/>
      <c r="AO65" s="339"/>
      <c r="AP65" s="336"/>
      <c r="AQ65" s="56"/>
      <c r="AR65" s="25"/>
      <c r="AS65" s="229"/>
      <c r="AT65" s="46">
        <f>SUM(U65,AD65,AF65,AI65,AK65,AM65,AN65,AR65)</f>
        <v>0</v>
      </c>
      <c r="AU65" s="58" t="e">
        <f>E65/AT65</f>
        <v>#DIV/0!</v>
      </c>
      <c r="AV65" s="58" t="e">
        <f>AT65/G65</f>
        <v>#DIV/0!</v>
      </c>
      <c r="AW65" s="49"/>
      <c r="AX65" s="10"/>
      <c r="AY65" s="6"/>
      <c r="AZ65" s="14"/>
      <c r="BA65" s="33"/>
      <c r="BB65" s="34"/>
      <c r="BC65" s="34"/>
      <c r="BD65" s="35"/>
      <c r="BE65" s="36"/>
      <c r="BF65" s="36"/>
      <c r="BG65" s="36"/>
      <c r="BH65" s="36"/>
      <c r="BI65" s="36"/>
      <c r="BJ65" s="36"/>
      <c r="BK65" s="36"/>
      <c r="BL65" s="36"/>
      <c r="BM65" s="36"/>
      <c r="BN65" s="36"/>
      <c r="BO65" s="36"/>
      <c r="BP65" s="19"/>
      <c r="BQ65" s="19"/>
      <c r="BR65" s="19"/>
    </row>
    <row r="66" spans="1:70" ht="26.25" customHeight="1" x14ac:dyDescent="0.4">
      <c r="A66" s="40"/>
      <c r="B66" s="3"/>
      <c r="C66" s="237"/>
      <c r="D66" s="245"/>
      <c r="E66" s="50"/>
      <c r="F66" s="244"/>
      <c r="G66" s="244"/>
      <c r="H66" s="244"/>
      <c r="I66" s="50"/>
      <c r="J66" s="244"/>
      <c r="K66" s="244"/>
      <c r="L66" s="244"/>
      <c r="M66" s="50"/>
      <c r="N66" s="50"/>
      <c r="O66" s="50"/>
      <c r="P66" s="50"/>
      <c r="Q66" s="50"/>
      <c r="R66" s="50"/>
      <c r="S66" s="50"/>
      <c r="T66" s="250"/>
      <c r="U66" s="252"/>
      <c r="V66" s="261"/>
      <c r="W66" s="262"/>
      <c r="X66" s="351"/>
      <c r="Y66" s="351"/>
      <c r="Z66" s="531"/>
      <c r="AA66" s="536"/>
      <c r="AB66" s="536"/>
      <c r="AC66" s="256"/>
      <c r="AD66" s="20"/>
      <c r="AE66" s="51"/>
      <c r="AF66" s="21"/>
      <c r="AG66" s="52"/>
      <c r="AH66" s="53"/>
      <c r="AI66" s="22"/>
      <c r="AJ66" s="54"/>
      <c r="AK66" s="23"/>
      <c r="AL66" s="55"/>
      <c r="AM66" s="24"/>
      <c r="AN66" s="333"/>
      <c r="AO66" s="339"/>
      <c r="AP66" s="336"/>
      <c r="AQ66" s="56"/>
      <c r="AR66" s="25"/>
      <c r="AS66" s="229"/>
      <c r="AT66" s="46">
        <f>SUM(U66,AD66,AF66,AI66,AK66,AM66,AN66,AR66)</f>
        <v>0</v>
      </c>
      <c r="AU66" s="58" t="e">
        <f>E66/AT66</f>
        <v>#DIV/0!</v>
      </c>
      <c r="AV66" s="58" t="e">
        <f>AT66/G66</f>
        <v>#DIV/0!</v>
      </c>
      <c r="AW66" s="49"/>
      <c r="AX66" s="10"/>
      <c r="AY66" s="6"/>
      <c r="AZ66" s="14"/>
      <c r="BA66" s="33"/>
      <c r="BB66" s="34"/>
      <c r="BC66" s="34"/>
      <c r="BD66" s="35"/>
      <c r="BE66" s="36"/>
      <c r="BF66" s="36"/>
      <c r="BG66" s="36"/>
      <c r="BH66" s="36"/>
      <c r="BI66" s="36"/>
      <c r="BJ66" s="36"/>
      <c r="BK66" s="36"/>
      <c r="BL66" s="36"/>
      <c r="BM66" s="36"/>
      <c r="BN66" s="36"/>
      <c r="BO66" s="36"/>
      <c r="BP66" s="19"/>
      <c r="BQ66" s="19"/>
      <c r="BR66" s="19"/>
    </row>
    <row r="67" spans="1:70" ht="26.25" customHeight="1" x14ac:dyDescent="0.4">
      <c r="A67" s="40"/>
      <c r="B67" s="3"/>
      <c r="C67" s="237"/>
      <c r="D67" s="245"/>
      <c r="E67" s="50"/>
      <c r="F67" s="244"/>
      <c r="G67" s="244"/>
      <c r="H67" s="244"/>
      <c r="I67" s="50"/>
      <c r="J67" s="244"/>
      <c r="K67" s="244"/>
      <c r="L67" s="244"/>
      <c r="M67" s="50"/>
      <c r="N67" s="50"/>
      <c r="O67" s="50"/>
      <c r="P67" s="50"/>
      <c r="Q67" s="50"/>
      <c r="R67" s="50"/>
      <c r="S67" s="50"/>
      <c r="T67" s="250"/>
      <c r="U67" s="252"/>
      <c r="V67" s="261"/>
      <c r="W67" s="262"/>
      <c r="X67" s="351"/>
      <c r="Y67" s="351"/>
      <c r="Z67" s="531"/>
      <c r="AA67" s="536"/>
      <c r="AB67" s="536"/>
      <c r="AC67" s="256"/>
      <c r="AD67" s="20"/>
      <c r="AE67" s="51"/>
      <c r="AF67" s="21"/>
      <c r="AG67" s="52"/>
      <c r="AH67" s="53"/>
      <c r="AI67" s="22"/>
      <c r="AJ67" s="54"/>
      <c r="AK67" s="23"/>
      <c r="AL67" s="55"/>
      <c r="AM67" s="24"/>
      <c r="AN67" s="333"/>
      <c r="AO67" s="339"/>
      <c r="AP67" s="336"/>
      <c r="AQ67" s="56"/>
      <c r="AR67" s="25"/>
      <c r="AS67" s="229"/>
      <c r="AT67" s="46">
        <f>SUM(U67,AD67,AF67,AI67,AK67,AM67,AN67,AR67)</f>
        <v>0</v>
      </c>
      <c r="AU67" s="58" t="e">
        <f>E67/AT67</f>
        <v>#DIV/0!</v>
      </c>
      <c r="AV67" s="58" t="e">
        <f>AT67/G67</f>
        <v>#DIV/0!</v>
      </c>
      <c r="AW67" s="49"/>
      <c r="AX67" s="10"/>
      <c r="AY67" s="6"/>
      <c r="AZ67" s="14"/>
      <c r="BA67" s="33"/>
      <c r="BB67" s="34"/>
      <c r="BC67" s="34"/>
      <c r="BD67" s="35"/>
      <c r="BE67" s="36"/>
      <c r="BF67" s="36"/>
      <c r="BG67" s="36"/>
      <c r="BH67" s="36"/>
      <c r="BI67" s="36"/>
      <c r="BJ67" s="36"/>
      <c r="BK67" s="36"/>
      <c r="BL67" s="36"/>
      <c r="BM67" s="36"/>
      <c r="BN67" s="36"/>
      <c r="BO67" s="36"/>
      <c r="BP67" s="19"/>
      <c r="BQ67" s="19"/>
      <c r="BR67" s="19"/>
    </row>
    <row r="68" spans="1:70" ht="26.25" customHeight="1" x14ac:dyDescent="0.4">
      <c r="A68" s="40"/>
      <c r="B68" s="3"/>
      <c r="C68" s="237"/>
      <c r="D68" s="245"/>
      <c r="E68" s="50"/>
      <c r="F68" s="244"/>
      <c r="G68" s="244"/>
      <c r="H68" s="244"/>
      <c r="I68" s="50"/>
      <c r="J68" s="244"/>
      <c r="K68" s="244"/>
      <c r="L68" s="244"/>
      <c r="M68" s="50"/>
      <c r="N68" s="50"/>
      <c r="O68" s="50"/>
      <c r="P68" s="50"/>
      <c r="Q68" s="50"/>
      <c r="R68" s="50"/>
      <c r="S68" s="50"/>
      <c r="T68" s="250"/>
      <c r="U68" s="252"/>
      <c r="V68" s="261"/>
      <c r="W68" s="262"/>
      <c r="X68" s="351"/>
      <c r="Y68" s="351"/>
      <c r="Z68" s="531"/>
      <c r="AA68" s="536"/>
      <c r="AB68" s="536"/>
      <c r="AC68" s="256"/>
      <c r="AD68" s="20"/>
      <c r="AE68" s="51"/>
      <c r="AF68" s="21"/>
      <c r="AG68" s="52"/>
      <c r="AH68" s="53"/>
      <c r="AI68" s="22"/>
      <c r="AJ68" s="54"/>
      <c r="AK68" s="23"/>
      <c r="AL68" s="55"/>
      <c r="AM68" s="24"/>
      <c r="AN68" s="333"/>
      <c r="AO68" s="339"/>
      <c r="AP68" s="336"/>
      <c r="AQ68" s="56"/>
      <c r="AR68" s="25"/>
      <c r="AS68" s="229"/>
      <c r="AT68" s="46">
        <f>SUM(U68,AD68,AF68,AI68,AK68,AM68,AN68,AR68)</f>
        <v>0</v>
      </c>
      <c r="AU68" s="58" t="e">
        <f>E68/AT68</f>
        <v>#DIV/0!</v>
      </c>
      <c r="AV68" s="58" t="e">
        <f>AT68/G68</f>
        <v>#DIV/0!</v>
      </c>
      <c r="AW68" s="49"/>
      <c r="AX68" s="10"/>
      <c r="AY68" s="6"/>
      <c r="AZ68" s="14"/>
      <c r="BA68" s="33"/>
      <c r="BB68" s="34"/>
      <c r="BC68" s="34"/>
      <c r="BD68" s="35"/>
      <c r="BE68" s="36"/>
      <c r="BF68" s="36"/>
      <c r="BG68" s="36"/>
      <c r="BH68" s="36"/>
      <c r="BI68" s="36"/>
      <c r="BJ68" s="36"/>
      <c r="BK68" s="36"/>
      <c r="BL68" s="36"/>
      <c r="BM68" s="36"/>
      <c r="BN68" s="36"/>
      <c r="BO68" s="36"/>
      <c r="BP68" s="19"/>
      <c r="BQ68" s="19"/>
      <c r="BR68" s="19"/>
    </row>
    <row r="69" spans="1:70" ht="26.25" customHeight="1" x14ac:dyDescent="0.4">
      <c r="A69" s="40"/>
      <c r="B69" s="3"/>
      <c r="C69" s="237"/>
      <c r="D69" s="245"/>
      <c r="E69" s="50"/>
      <c r="F69" s="244"/>
      <c r="G69" s="244"/>
      <c r="H69" s="244"/>
      <c r="I69" s="50"/>
      <c r="J69" s="244"/>
      <c r="K69" s="244"/>
      <c r="L69" s="244"/>
      <c r="M69" s="50"/>
      <c r="N69" s="50"/>
      <c r="O69" s="50"/>
      <c r="P69" s="50"/>
      <c r="Q69" s="50"/>
      <c r="R69" s="50"/>
      <c r="S69" s="50"/>
      <c r="T69" s="250"/>
      <c r="U69" s="252"/>
      <c r="V69" s="261"/>
      <c r="W69" s="262"/>
      <c r="X69" s="351"/>
      <c r="Y69" s="351"/>
      <c r="Z69" s="531"/>
      <c r="AA69" s="536"/>
      <c r="AB69" s="536"/>
      <c r="AC69" s="256"/>
      <c r="AD69" s="20"/>
      <c r="AE69" s="51"/>
      <c r="AF69" s="21"/>
      <c r="AG69" s="52"/>
      <c r="AH69" s="53"/>
      <c r="AI69" s="22"/>
      <c r="AJ69" s="54"/>
      <c r="AK69" s="23"/>
      <c r="AL69" s="55"/>
      <c r="AM69" s="24"/>
      <c r="AN69" s="333"/>
      <c r="AO69" s="339"/>
      <c r="AP69" s="336"/>
      <c r="AQ69" s="56"/>
      <c r="AR69" s="25"/>
      <c r="AS69" s="229"/>
      <c r="AT69" s="46">
        <f>SUM(U69,AD69,AF69,AI69,AK69,AM69,AN69,AR69)</f>
        <v>0</v>
      </c>
      <c r="AU69" s="58" t="e">
        <f>E69/AT69</f>
        <v>#DIV/0!</v>
      </c>
      <c r="AV69" s="58" t="e">
        <f>AT69/G69</f>
        <v>#DIV/0!</v>
      </c>
      <c r="AW69" s="49"/>
      <c r="AX69" s="10"/>
      <c r="AY69" s="6"/>
      <c r="AZ69" s="14"/>
      <c r="BA69" s="33"/>
      <c r="BB69" s="34"/>
      <c r="BC69" s="34"/>
      <c r="BD69" s="35"/>
      <c r="BE69" s="36"/>
      <c r="BF69" s="36"/>
      <c r="BG69" s="36"/>
      <c r="BH69" s="36"/>
      <c r="BI69" s="36"/>
      <c r="BJ69" s="36"/>
      <c r="BK69" s="36"/>
      <c r="BL69" s="36"/>
      <c r="BM69" s="36"/>
      <c r="BN69" s="36"/>
      <c r="BO69" s="36"/>
      <c r="BP69" s="42"/>
      <c r="BQ69" s="42"/>
      <c r="BR69" s="42"/>
    </row>
    <row r="70" spans="1:70" ht="26.25" x14ac:dyDescent="0.25">
      <c r="A70" s="40"/>
      <c r="B70" s="3"/>
      <c r="C70" s="237"/>
      <c r="D70" s="245"/>
      <c r="E70" s="50"/>
      <c r="F70" s="244"/>
      <c r="G70" s="244"/>
      <c r="H70" s="244"/>
      <c r="I70" s="50"/>
      <c r="J70" s="244"/>
      <c r="K70" s="244"/>
      <c r="L70" s="244"/>
      <c r="M70" s="50"/>
      <c r="N70" s="50"/>
      <c r="O70" s="50"/>
      <c r="P70" s="50"/>
      <c r="Q70" s="50"/>
      <c r="R70" s="50"/>
      <c r="S70" s="50"/>
      <c r="T70" s="250"/>
      <c r="U70" s="252"/>
      <c r="V70" s="261"/>
      <c r="W70" s="262"/>
      <c r="X70" s="351"/>
      <c r="Y70" s="351"/>
      <c r="Z70" s="531"/>
      <c r="AA70" s="536"/>
      <c r="AB70" s="536"/>
      <c r="AC70" s="256"/>
      <c r="AD70" s="20"/>
      <c r="AE70" s="51"/>
      <c r="AF70" s="21"/>
      <c r="AG70" s="52"/>
      <c r="AH70" s="53"/>
      <c r="AI70" s="22"/>
      <c r="AJ70" s="54"/>
      <c r="AK70" s="23"/>
      <c r="AL70" s="55"/>
      <c r="AM70" s="24"/>
      <c r="AN70" s="333"/>
      <c r="AO70" s="339"/>
      <c r="AP70" s="336"/>
      <c r="AQ70" s="56"/>
      <c r="AR70" s="25"/>
      <c r="AS70" s="229"/>
      <c r="AT70" s="202">
        <f>SUM(U70,AD70,AF70,AI70,AK70,AM70,AN70,AR70)</f>
        <v>0</v>
      </c>
      <c r="AU70" s="58" t="e">
        <f>E70/AT70</f>
        <v>#DIV/0!</v>
      </c>
      <c r="AV70" s="58" t="e">
        <f>AT70/G70</f>
        <v>#DIV/0!</v>
      </c>
      <c r="AW70" s="203"/>
      <c r="AX70" s="10"/>
      <c r="AY70" s="6"/>
      <c r="AZ70" s="14"/>
      <c r="BA70" s="33"/>
      <c r="BB70" s="34"/>
      <c r="BC70" s="34"/>
      <c r="BD70" s="35"/>
      <c r="BE70" s="36"/>
      <c r="BF70" s="36"/>
      <c r="BG70" s="36"/>
      <c r="BH70" s="36"/>
      <c r="BI70" s="36"/>
      <c r="BJ70" s="36"/>
      <c r="BK70" s="36"/>
      <c r="BL70" s="36"/>
      <c r="BM70" s="36"/>
      <c r="BN70" s="36"/>
      <c r="BO70" s="36"/>
      <c r="BP70" s="42"/>
      <c r="BQ70" s="42"/>
      <c r="BR70" s="42"/>
    </row>
    <row r="71" spans="1:70" ht="26.25" x14ac:dyDescent="0.25">
      <c r="A71" s="40"/>
      <c r="B71" s="3"/>
      <c r="C71" s="237"/>
      <c r="D71" s="245"/>
      <c r="E71" s="50"/>
      <c r="F71" s="244"/>
      <c r="G71" s="244"/>
      <c r="H71" s="244"/>
      <c r="I71" s="50"/>
      <c r="J71" s="244"/>
      <c r="K71" s="244"/>
      <c r="L71" s="244"/>
      <c r="M71" s="50"/>
      <c r="N71" s="50"/>
      <c r="O71" s="50"/>
      <c r="P71" s="50"/>
      <c r="Q71" s="50"/>
      <c r="R71" s="50"/>
      <c r="S71" s="50"/>
      <c r="T71" s="250"/>
      <c r="U71" s="252"/>
      <c r="V71" s="261"/>
      <c r="W71" s="262"/>
      <c r="X71" s="351"/>
      <c r="Y71" s="351"/>
      <c r="Z71" s="531"/>
      <c r="AA71" s="536"/>
      <c r="AB71" s="536"/>
      <c r="AC71" s="256"/>
      <c r="AD71" s="20"/>
      <c r="AE71" s="51"/>
      <c r="AF71" s="21"/>
      <c r="AG71" s="52"/>
      <c r="AH71" s="53"/>
      <c r="AI71" s="22"/>
      <c r="AJ71" s="54"/>
      <c r="AK71" s="23"/>
      <c r="AL71" s="55"/>
      <c r="AM71" s="24"/>
      <c r="AN71" s="333"/>
      <c r="AO71" s="339"/>
      <c r="AP71" s="336"/>
      <c r="AQ71" s="56"/>
      <c r="AR71" s="25"/>
      <c r="AS71" s="229"/>
      <c r="AT71" s="202">
        <f>SUM(U71,AD71,AF71,AI71,AK71,AM71,AN71,AR71)</f>
        <v>0</v>
      </c>
      <c r="AU71" s="204"/>
      <c r="AV71" s="58" t="e">
        <f>AT71/G71</f>
        <v>#DIV/0!</v>
      </c>
      <c r="AW71" s="203"/>
      <c r="AX71" s="10"/>
      <c r="AY71" s="6"/>
      <c r="AZ71" s="14"/>
      <c r="BA71" s="33"/>
      <c r="BB71" s="34"/>
      <c r="BC71" s="34"/>
      <c r="BD71" s="35"/>
      <c r="BE71" s="36"/>
      <c r="BF71" s="36"/>
      <c r="BG71" s="36"/>
      <c r="BH71" s="36"/>
      <c r="BI71" s="36"/>
      <c r="BJ71" s="36"/>
      <c r="BK71" s="36"/>
      <c r="BL71" s="36"/>
      <c r="BM71" s="36"/>
      <c r="BN71" s="36"/>
      <c r="BO71" s="36"/>
      <c r="BP71" s="42"/>
      <c r="BQ71" s="42"/>
      <c r="BR71" s="42"/>
    </row>
    <row r="72" spans="1:70" ht="27" thickBot="1" x14ac:dyDescent="0.3">
      <c r="A72" s="40"/>
      <c r="B72" s="4"/>
      <c r="C72" s="238"/>
      <c r="D72" s="245"/>
      <c r="E72" s="50"/>
      <c r="F72" s="244"/>
      <c r="G72" s="244"/>
      <c r="H72" s="244"/>
      <c r="I72" s="50"/>
      <c r="J72" s="244"/>
      <c r="K72" s="244"/>
      <c r="L72" s="244"/>
      <c r="M72" s="50"/>
      <c r="N72" s="50"/>
      <c r="O72" s="50"/>
      <c r="P72" s="50"/>
      <c r="Q72" s="50"/>
      <c r="R72" s="50"/>
      <c r="S72" s="50"/>
      <c r="T72" s="250"/>
      <c r="U72" s="253"/>
      <c r="V72" s="263"/>
      <c r="W72" s="264"/>
      <c r="X72" s="352"/>
      <c r="Y72" s="352"/>
      <c r="Z72" s="531"/>
      <c r="AA72" s="537"/>
      <c r="AB72" s="537"/>
      <c r="AC72" s="257"/>
      <c r="AD72" s="205"/>
      <c r="AE72" s="206"/>
      <c r="AF72" s="207"/>
      <c r="AG72" s="208"/>
      <c r="AH72" s="209"/>
      <c r="AI72" s="210"/>
      <c r="AJ72" s="211"/>
      <c r="AK72" s="212"/>
      <c r="AL72" s="213"/>
      <c r="AM72" s="214"/>
      <c r="AN72" s="334"/>
      <c r="AO72" s="340"/>
      <c r="AP72" s="337"/>
      <c r="AQ72" s="215"/>
      <c r="AR72" s="216"/>
      <c r="AS72" s="229"/>
      <c r="AT72" s="202">
        <f>SUM(U72,AD72,AF72,AI72,AK72,AM72,AN72,AR72)</f>
        <v>0</v>
      </c>
      <c r="AU72" s="204"/>
      <c r="AV72" s="58" t="e">
        <f>AT72/G72</f>
        <v>#DIV/0!</v>
      </c>
      <c r="AW72" s="203"/>
      <c r="AX72" s="10"/>
      <c r="AY72" s="6"/>
      <c r="AZ72" s="14"/>
      <c r="BA72" s="217"/>
      <c r="BB72" s="218"/>
      <c r="BC72" s="218"/>
      <c r="BD72" s="219"/>
      <c r="BE72" s="220"/>
      <c r="BF72" s="220"/>
      <c r="BG72" s="220"/>
      <c r="BH72" s="220"/>
      <c r="BI72" s="220"/>
      <c r="BJ72" s="220"/>
      <c r="BK72" s="220"/>
      <c r="BL72" s="220"/>
      <c r="BM72" s="220"/>
      <c r="BN72" s="220"/>
      <c r="BO72" s="220"/>
      <c r="BP72" s="42"/>
      <c r="BQ72" s="42"/>
      <c r="BR72" s="42"/>
    </row>
    <row r="73" spans="1:70" ht="19.5" thickBot="1" x14ac:dyDescent="0.35">
      <c r="A73" s="6"/>
      <c r="B73" s="6"/>
      <c r="C73" s="6"/>
      <c r="D73" s="7"/>
      <c r="E73" s="6"/>
      <c r="F73" s="6"/>
      <c r="G73" s="6"/>
      <c r="H73" s="6"/>
      <c r="I73" s="6"/>
      <c r="J73" s="6"/>
      <c r="K73" s="6"/>
      <c r="L73" s="6"/>
      <c r="M73" s="6"/>
      <c r="N73" s="6"/>
      <c r="O73" s="6"/>
      <c r="P73" s="6"/>
      <c r="Q73" s="6"/>
      <c r="R73" s="6"/>
      <c r="S73" s="6"/>
      <c r="T73" s="6"/>
      <c r="U73" s="8"/>
      <c r="V73" s="8"/>
      <c r="W73" s="8"/>
      <c r="X73" s="8"/>
      <c r="Y73" s="8"/>
      <c r="Z73" s="8"/>
      <c r="AA73" s="8"/>
      <c r="AB73" s="8"/>
      <c r="AC73" s="8"/>
      <c r="AD73" s="8"/>
      <c r="AE73" s="6"/>
      <c r="AF73" s="6"/>
      <c r="AG73" s="6"/>
      <c r="AH73" s="6"/>
      <c r="AI73" s="6"/>
      <c r="AJ73" s="6"/>
      <c r="AK73" s="6"/>
      <c r="AL73" s="6"/>
      <c r="AM73" s="6"/>
      <c r="AN73" s="6"/>
      <c r="AO73" s="43"/>
      <c r="AP73" s="43"/>
      <c r="AQ73" s="6"/>
      <c r="AR73" s="6"/>
      <c r="AS73" s="6"/>
      <c r="AT73" s="6"/>
      <c r="AU73" s="6"/>
      <c r="AV73" s="6"/>
      <c r="AW73" s="6"/>
      <c r="AX73" s="6"/>
      <c r="AY73" s="6"/>
      <c r="AZ73" s="6"/>
      <c r="BA73" s="300">
        <f>SUM(BA40:BA72)</f>
        <v>1373</v>
      </c>
      <c r="BB73" s="6"/>
      <c r="BC73" s="6"/>
      <c r="BD73" s="6"/>
      <c r="BE73" s="6"/>
      <c r="BF73" s="6"/>
      <c r="BG73" s="6"/>
      <c r="BH73" s="6"/>
      <c r="BI73" s="6"/>
      <c r="BJ73" s="6"/>
      <c r="BK73" s="6"/>
      <c r="BL73" s="6"/>
      <c r="BM73" s="6"/>
      <c r="BN73" s="6"/>
      <c r="BO73" s="6"/>
      <c r="BP73" s="6"/>
      <c r="BQ73" s="6"/>
    </row>
    <row r="74" spans="1:70" x14ac:dyDescent="0.3">
      <c r="A74" s="6"/>
      <c r="B74" s="6"/>
      <c r="C74" s="6"/>
      <c r="D74" s="7"/>
      <c r="E74" s="6"/>
      <c r="F74" s="6"/>
      <c r="G74" s="6"/>
      <c r="H74" s="6"/>
      <c r="I74" s="6"/>
      <c r="J74" s="6"/>
      <c r="K74" s="6"/>
      <c r="L74" s="6"/>
      <c r="M74" s="6"/>
      <c r="N74" s="6"/>
      <c r="O74" s="6"/>
      <c r="P74" s="6"/>
      <c r="Q74" s="6"/>
      <c r="R74" s="6"/>
      <c r="S74" s="6"/>
      <c r="T74" s="6"/>
      <c r="U74" s="8"/>
      <c r="V74" s="8"/>
      <c r="W74" s="8"/>
      <c r="X74" s="8"/>
      <c r="Y74" s="8"/>
      <c r="Z74" s="8"/>
      <c r="AA74" s="8"/>
      <c r="AB74" s="8"/>
      <c r="AC74" s="8"/>
      <c r="AD74" s="8"/>
      <c r="AE74" s="6"/>
      <c r="AF74" s="6"/>
      <c r="AG74" s="6"/>
      <c r="AH74" s="6"/>
      <c r="AI74" s="6"/>
      <c r="AJ74" s="6"/>
      <c r="AK74" s="6"/>
      <c r="AL74" s="6"/>
      <c r="AM74" s="6"/>
      <c r="AN74" s="6"/>
      <c r="AO74" s="43"/>
      <c r="AP74" s="43"/>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row>
    <row r="75" spans="1:70" ht="19.5" thickBot="1" x14ac:dyDescent="0.35">
      <c r="A75" s="6"/>
      <c r="B75" s="6"/>
      <c r="C75" s="6"/>
      <c r="D75" s="7"/>
      <c r="E75" s="6"/>
      <c r="F75" s="6"/>
      <c r="G75" s="6"/>
      <c r="H75" s="6"/>
      <c r="I75" s="6"/>
      <c r="J75" s="6"/>
      <c r="K75" s="6"/>
      <c r="L75" s="6"/>
      <c r="M75" s="6"/>
      <c r="N75" s="6"/>
      <c r="O75" s="6"/>
      <c r="P75" s="6"/>
      <c r="Q75" s="6"/>
      <c r="R75" s="6"/>
      <c r="S75" s="6"/>
      <c r="T75" s="6"/>
      <c r="U75" s="8"/>
      <c r="V75" s="8"/>
      <c r="W75" s="8"/>
      <c r="X75" s="8"/>
      <c r="Y75" s="8"/>
      <c r="Z75" s="8"/>
      <c r="AA75" s="8"/>
      <c r="AB75" s="8"/>
      <c r="AC75" s="8"/>
      <c r="AD75" s="8"/>
      <c r="AE75" s="6"/>
      <c r="AF75" s="6"/>
      <c r="AG75" s="6"/>
      <c r="AH75" s="6"/>
      <c r="AI75" s="6"/>
      <c r="AJ75" s="6"/>
      <c r="AK75" s="6"/>
      <c r="AL75" s="6"/>
      <c r="AM75" s="6"/>
      <c r="AN75" s="6"/>
      <c r="AO75" s="43"/>
      <c r="AP75" s="43"/>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row>
    <row r="76" spans="1:70" ht="19.5" thickBot="1" x14ac:dyDescent="0.35">
      <c r="A76" s="6"/>
      <c r="B76" s="6"/>
      <c r="C76" s="93" t="s">
        <v>13</v>
      </c>
      <c r="D76" s="94">
        <v>10</v>
      </c>
      <c r="E76" s="95">
        <v>9</v>
      </c>
      <c r="F76" s="95">
        <v>8</v>
      </c>
      <c r="G76" s="96">
        <v>7</v>
      </c>
      <c r="H76" s="95">
        <v>6</v>
      </c>
      <c r="I76" s="95">
        <v>5</v>
      </c>
      <c r="J76" s="95">
        <v>5</v>
      </c>
      <c r="K76" s="96">
        <v>4</v>
      </c>
      <c r="L76" s="95">
        <v>3</v>
      </c>
      <c r="M76" s="95">
        <v>2</v>
      </c>
      <c r="N76" s="97">
        <v>1</v>
      </c>
      <c r="O76" s="6"/>
      <c r="P76" s="6"/>
      <c r="Q76" s="98"/>
      <c r="R76" s="98"/>
      <c r="S76" s="98"/>
      <c r="T76" s="98"/>
      <c r="U76" s="8"/>
      <c r="V76" s="8"/>
      <c r="W76" s="8"/>
      <c r="X76" s="8"/>
      <c r="Y76" s="8"/>
      <c r="Z76" s="8"/>
      <c r="AA76" s="8"/>
      <c r="AB76" s="8"/>
      <c r="AC76" s="8"/>
      <c r="AD76" s="8"/>
      <c r="AE76" s="6"/>
      <c r="AF76" s="6"/>
      <c r="AG76" s="6"/>
      <c r="AH76" s="6"/>
      <c r="AI76" s="6"/>
      <c r="AJ76" s="6"/>
      <c r="AK76" s="99"/>
      <c r="AL76" s="100"/>
      <c r="AM76" s="100"/>
      <c r="AN76" s="100"/>
      <c r="AO76" s="101"/>
      <c r="AP76" s="101"/>
      <c r="AQ76" s="100"/>
      <c r="AR76" s="100"/>
      <c r="AS76" s="100"/>
      <c r="AT76" s="100"/>
      <c r="AU76" s="100"/>
      <c r="AV76" s="100"/>
      <c r="AW76" s="100"/>
      <c r="AX76" s="100"/>
      <c r="AY76" s="6"/>
      <c r="AZ76" s="6"/>
      <c r="BA76" s="6"/>
      <c r="BB76" s="6"/>
      <c r="BC76" s="6"/>
      <c r="BD76" s="6"/>
      <c r="BE76" s="6"/>
      <c r="BF76" s="6"/>
      <c r="BG76" s="6"/>
      <c r="BH76" s="6"/>
      <c r="BI76" s="6"/>
      <c r="BJ76" s="6"/>
      <c r="BK76" s="6"/>
      <c r="BL76" s="6"/>
      <c r="BM76" s="6"/>
      <c r="BN76" s="6"/>
      <c r="BO76" s="6"/>
      <c r="BP76" s="6"/>
      <c r="BQ76" s="6"/>
    </row>
    <row r="77" spans="1:70" x14ac:dyDescent="0.3">
      <c r="A77" s="6"/>
      <c r="B77" s="6"/>
      <c r="C77" s="102" t="s">
        <v>59</v>
      </c>
      <c r="D77" s="230"/>
      <c r="E77" s="231"/>
      <c r="F77" s="231"/>
      <c r="G77" s="232"/>
      <c r="H77" s="231"/>
      <c r="I77" s="103" t="s">
        <v>60</v>
      </c>
      <c r="J77" s="104" t="s">
        <v>62</v>
      </c>
      <c r="K77" s="105" t="s">
        <v>61</v>
      </c>
      <c r="L77" s="104" t="s">
        <v>400</v>
      </c>
      <c r="M77" s="106" t="s">
        <v>401</v>
      </c>
      <c r="N77" s="107" t="s">
        <v>402</v>
      </c>
      <c r="O77" s="6"/>
      <c r="P77" s="6"/>
      <c r="Q77" s="98"/>
      <c r="R77" s="98"/>
      <c r="S77" s="98"/>
      <c r="T77" s="98"/>
      <c r="U77" s="8"/>
      <c r="V77" s="8"/>
      <c r="W77" s="8"/>
      <c r="X77" s="8"/>
      <c r="Y77" s="8"/>
      <c r="Z77" s="8"/>
      <c r="AA77" s="8"/>
      <c r="AB77" s="8"/>
      <c r="AC77" s="8"/>
      <c r="AD77" s="8"/>
      <c r="AE77" s="6"/>
      <c r="AF77" s="6"/>
      <c r="AG77" s="6"/>
      <c r="AH77" s="6"/>
      <c r="AI77" s="6"/>
      <c r="AJ77" s="6"/>
      <c r="AK77" s="99"/>
      <c r="AL77" s="100"/>
      <c r="AM77" s="100"/>
      <c r="AN77" s="100"/>
      <c r="AO77" s="101"/>
      <c r="AP77" s="101"/>
      <c r="AQ77" s="100"/>
      <c r="AR77" s="100"/>
      <c r="AS77" s="100"/>
      <c r="AT77" s="100"/>
      <c r="AU77" s="100"/>
      <c r="AV77" s="100"/>
      <c r="AW77" s="100"/>
      <c r="AX77" s="100"/>
      <c r="AY77" s="6"/>
      <c r="AZ77" s="6"/>
      <c r="BA77" s="6"/>
      <c r="BB77" s="6"/>
      <c r="BC77" s="6"/>
      <c r="BD77" s="6"/>
      <c r="BE77" s="6"/>
      <c r="BF77" s="6"/>
      <c r="BG77" s="6"/>
      <c r="BH77" s="6"/>
      <c r="BI77" s="6"/>
      <c r="BJ77" s="6"/>
      <c r="BK77" s="6"/>
      <c r="BL77" s="6"/>
      <c r="BM77" s="6"/>
      <c r="BN77" s="6"/>
      <c r="BO77" s="6"/>
      <c r="BP77" s="6"/>
      <c r="BQ77" s="6"/>
    </row>
    <row r="78" spans="1:70" x14ac:dyDescent="0.3">
      <c r="A78" s="6"/>
      <c r="B78" s="6"/>
      <c r="C78" s="108" t="s">
        <v>20</v>
      </c>
      <c r="D78" s="109" t="s">
        <v>21</v>
      </c>
      <c r="E78" s="110" t="s">
        <v>22</v>
      </c>
      <c r="F78" s="110" t="s">
        <v>23</v>
      </c>
      <c r="G78" s="110" t="s">
        <v>24</v>
      </c>
      <c r="H78" s="110" t="s">
        <v>25</v>
      </c>
      <c r="I78" s="110" t="s">
        <v>26</v>
      </c>
      <c r="J78" s="110" t="s">
        <v>26</v>
      </c>
      <c r="K78" s="110" t="s">
        <v>27</v>
      </c>
      <c r="L78" s="110" t="s">
        <v>28</v>
      </c>
      <c r="M78" s="110" t="s">
        <v>29</v>
      </c>
      <c r="N78" s="111" t="s">
        <v>30</v>
      </c>
      <c r="O78" s="6"/>
      <c r="P78" s="6"/>
      <c r="Q78" s="99"/>
      <c r="R78" s="99"/>
      <c r="S78" s="99"/>
      <c r="T78" s="99"/>
      <c r="U78" s="8"/>
      <c r="V78" s="8"/>
      <c r="W78" s="8"/>
      <c r="X78" s="8"/>
      <c r="Y78" s="8"/>
      <c r="Z78" s="8"/>
      <c r="AA78" s="8"/>
      <c r="AB78" s="8"/>
      <c r="AC78" s="8"/>
      <c r="AD78" s="8"/>
      <c r="AE78" s="6"/>
      <c r="AF78" s="6"/>
      <c r="AG78" s="6"/>
      <c r="AH78" s="6"/>
      <c r="AI78" s="6"/>
      <c r="AJ78" s="6"/>
      <c r="AK78" s="99"/>
      <c r="AL78" s="100"/>
      <c r="AM78" s="100"/>
      <c r="AN78" s="100"/>
      <c r="AO78" s="101"/>
      <c r="AP78" s="101"/>
      <c r="AQ78" s="100"/>
      <c r="AR78" s="100"/>
      <c r="AS78" s="100"/>
      <c r="AT78" s="100"/>
      <c r="AU78" s="100"/>
      <c r="AV78" s="100"/>
      <c r="AW78" s="100"/>
      <c r="AX78" s="100"/>
      <c r="AY78" s="6"/>
      <c r="AZ78" s="6"/>
      <c r="BA78" s="6"/>
      <c r="BB78" s="6"/>
      <c r="BC78" s="6"/>
      <c r="BD78" s="6"/>
      <c r="BE78" s="6"/>
      <c r="BF78" s="6"/>
      <c r="BG78" s="6"/>
      <c r="BH78" s="6"/>
      <c r="BI78" s="6"/>
      <c r="BJ78" s="6"/>
      <c r="BK78" s="6"/>
      <c r="BL78" s="6"/>
      <c r="BM78" s="6"/>
      <c r="BN78" s="6"/>
      <c r="BO78" s="6"/>
      <c r="BP78" s="6"/>
      <c r="BQ78" s="6"/>
    </row>
    <row r="79" spans="1:70" x14ac:dyDescent="0.3">
      <c r="A79" s="6"/>
      <c r="B79" s="6"/>
      <c r="C79" s="108" t="s">
        <v>3</v>
      </c>
      <c r="D79" s="109" t="s">
        <v>21</v>
      </c>
      <c r="E79" s="110" t="s">
        <v>22</v>
      </c>
      <c r="F79" s="110" t="s">
        <v>23</v>
      </c>
      <c r="G79" s="110" t="s">
        <v>24</v>
      </c>
      <c r="H79" s="110" t="s">
        <v>25</v>
      </c>
      <c r="I79" s="110" t="s">
        <v>26</v>
      </c>
      <c r="J79" s="110" t="s">
        <v>26</v>
      </c>
      <c r="K79" s="110" t="s">
        <v>27</v>
      </c>
      <c r="L79" s="110" t="s">
        <v>28</v>
      </c>
      <c r="M79" s="110" t="s">
        <v>29</v>
      </c>
      <c r="N79" s="111" t="s">
        <v>30</v>
      </c>
      <c r="O79" s="6"/>
      <c r="P79" s="6"/>
      <c r="Q79" s="99"/>
      <c r="R79" s="99"/>
      <c r="S79" s="99"/>
      <c r="T79" s="99"/>
      <c r="U79" s="8"/>
      <c r="V79" s="8"/>
      <c r="W79" s="8"/>
      <c r="X79" s="8"/>
      <c r="Y79" s="8"/>
      <c r="Z79" s="8"/>
      <c r="AA79" s="8"/>
      <c r="AB79" s="8"/>
      <c r="AC79" s="8"/>
      <c r="AD79" s="8"/>
      <c r="AE79" s="6"/>
      <c r="AF79" s="6"/>
      <c r="AG79" s="6"/>
      <c r="AH79" s="6"/>
      <c r="AI79" s="6"/>
      <c r="AJ79" s="6"/>
      <c r="AK79" s="8"/>
      <c r="AL79" s="6"/>
      <c r="AM79" s="6"/>
      <c r="AN79" s="6"/>
      <c r="AO79" s="43"/>
      <c r="AP79" s="43"/>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row>
    <row r="80" spans="1:70" x14ac:dyDescent="0.3">
      <c r="A80" s="6"/>
      <c r="B80" s="6"/>
      <c r="C80" s="108" t="s">
        <v>31</v>
      </c>
      <c r="D80" s="112" t="s">
        <v>32</v>
      </c>
      <c r="E80" s="60" t="s">
        <v>33</v>
      </c>
      <c r="F80" s="60" t="s">
        <v>34</v>
      </c>
      <c r="G80" s="60" t="s">
        <v>35</v>
      </c>
      <c r="H80" s="60" t="s">
        <v>36</v>
      </c>
      <c r="I80" s="60" t="s">
        <v>37</v>
      </c>
      <c r="J80" s="60" t="s">
        <v>36</v>
      </c>
      <c r="K80" s="60" t="s">
        <v>37</v>
      </c>
      <c r="L80" s="60" t="s">
        <v>38</v>
      </c>
      <c r="M80" s="60" t="s">
        <v>145</v>
      </c>
      <c r="N80" s="113" t="s">
        <v>146</v>
      </c>
      <c r="O80" s="6"/>
      <c r="P80" s="6"/>
      <c r="Q80" s="8"/>
      <c r="R80" s="8"/>
      <c r="S80" s="8"/>
      <c r="T80" s="8"/>
      <c r="U80" s="8"/>
      <c r="V80" s="8"/>
      <c r="W80" s="8"/>
      <c r="X80" s="8"/>
      <c r="Y80" s="8"/>
      <c r="Z80" s="8"/>
      <c r="AA80" s="8"/>
      <c r="AB80" s="8"/>
      <c r="AC80" s="8"/>
      <c r="AD80" s="8"/>
      <c r="AE80" s="6"/>
      <c r="AF80" s="6"/>
      <c r="AG80" s="6"/>
      <c r="AH80" s="6"/>
      <c r="AI80" s="6"/>
      <c r="AJ80" s="6"/>
      <c r="AK80" s="8"/>
      <c r="AL80" s="6"/>
      <c r="AM80" s="6"/>
      <c r="AN80" s="6"/>
      <c r="AO80" s="43"/>
      <c r="AP80" s="43"/>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row>
    <row r="81" spans="1:69" x14ac:dyDescent="0.3">
      <c r="A81" s="6"/>
      <c r="B81" s="6"/>
      <c r="C81" s="108" t="s">
        <v>12</v>
      </c>
      <c r="D81" s="112" t="s">
        <v>39</v>
      </c>
      <c r="E81" s="60" t="s">
        <v>40</v>
      </c>
      <c r="F81" s="60" t="s">
        <v>44</v>
      </c>
      <c r="G81" s="60" t="s">
        <v>41</v>
      </c>
      <c r="H81" s="60" t="s">
        <v>42</v>
      </c>
      <c r="I81" s="60" t="s">
        <v>43</v>
      </c>
      <c r="J81" s="60" t="s">
        <v>43</v>
      </c>
      <c r="K81" s="60" t="s">
        <v>45</v>
      </c>
      <c r="L81" s="60" t="s">
        <v>46</v>
      </c>
      <c r="M81" s="60" t="s">
        <v>47</v>
      </c>
      <c r="N81" s="113" t="s">
        <v>48</v>
      </c>
      <c r="O81" s="6"/>
      <c r="P81" s="6"/>
      <c r="Q81" s="8"/>
      <c r="R81" s="8"/>
      <c r="S81" s="8"/>
      <c r="T81" s="8"/>
      <c r="U81" s="8"/>
      <c r="V81" s="8"/>
      <c r="W81" s="8"/>
      <c r="X81" s="8"/>
      <c r="Y81" s="8"/>
      <c r="Z81" s="8"/>
      <c r="AA81" s="8"/>
      <c r="AB81" s="8"/>
      <c r="AC81" s="8"/>
      <c r="AD81" s="8"/>
      <c r="AE81" s="6"/>
      <c r="AF81" s="6"/>
      <c r="AG81" s="6"/>
      <c r="AH81" s="6"/>
      <c r="AI81" s="6"/>
      <c r="AJ81" s="6"/>
      <c r="AK81" s="8"/>
      <c r="AL81" s="6"/>
      <c r="AM81" s="6"/>
      <c r="AN81" s="6"/>
      <c r="AO81" s="43"/>
      <c r="AP81" s="43"/>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row>
    <row r="82" spans="1:69" ht="19.5" thickBot="1" x14ac:dyDescent="0.35">
      <c r="A82" s="6"/>
      <c r="B82" s="6"/>
      <c r="C82" s="114" t="s">
        <v>14</v>
      </c>
      <c r="D82" s="115" t="s">
        <v>357</v>
      </c>
      <c r="E82" s="116" t="s">
        <v>356</v>
      </c>
      <c r="F82" s="116" t="s">
        <v>355</v>
      </c>
      <c r="G82" s="116" t="s">
        <v>354</v>
      </c>
      <c r="H82" s="116" t="s">
        <v>151</v>
      </c>
      <c r="I82" s="116" t="s">
        <v>353</v>
      </c>
      <c r="J82" s="116" t="s">
        <v>152</v>
      </c>
      <c r="K82" s="116" t="s">
        <v>153</v>
      </c>
      <c r="L82" s="116" t="s">
        <v>719</v>
      </c>
      <c r="M82" s="116" t="s">
        <v>41</v>
      </c>
      <c r="N82" s="117" t="s">
        <v>154</v>
      </c>
      <c r="O82" s="6"/>
      <c r="P82" s="6"/>
      <c r="Q82" s="8"/>
      <c r="R82" s="8"/>
      <c r="S82" s="8"/>
      <c r="T82" s="8"/>
      <c r="U82" s="8"/>
      <c r="V82" s="8"/>
      <c r="W82" s="8"/>
      <c r="X82" s="8"/>
      <c r="Y82" s="8"/>
      <c r="Z82" s="8"/>
      <c r="AA82" s="8"/>
      <c r="AB82" s="8"/>
      <c r="AC82" s="8"/>
      <c r="AD82" s="8"/>
      <c r="AE82" s="6"/>
      <c r="AF82" s="6"/>
      <c r="AG82" s="6"/>
      <c r="AH82" s="6"/>
      <c r="AI82" s="6"/>
      <c r="AJ82" s="6"/>
      <c r="AK82" s="8"/>
      <c r="AL82" s="6"/>
      <c r="AM82" s="6"/>
      <c r="AN82" s="6"/>
      <c r="AO82" s="43"/>
      <c r="AP82" s="43"/>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row>
    <row r="83" spans="1:69" x14ac:dyDescent="0.3">
      <c r="A83" s="6"/>
      <c r="B83" s="6"/>
      <c r="C83" s="8"/>
      <c r="D83" s="1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6"/>
      <c r="AM83" s="6"/>
      <c r="AN83" s="6"/>
      <c r="AO83" s="43"/>
      <c r="AP83" s="43"/>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row>
    <row r="84" spans="1:69" ht="19.5" thickBot="1" x14ac:dyDescent="0.35">
      <c r="A84" s="6"/>
      <c r="B84" s="6"/>
      <c r="C84" s="8"/>
      <c r="D84" s="11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6"/>
      <c r="AM84" s="6"/>
      <c r="AN84" s="6"/>
      <c r="AO84" s="43"/>
      <c r="AP84" s="43"/>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row>
    <row r="85" spans="1:69" ht="19.5" thickBot="1" x14ac:dyDescent="0.35">
      <c r="C85" s="119" t="s">
        <v>63</v>
      </c>
      <c r="D85" s="120"/>
      <c r="E85" s="121"/>
      <c r="F85" s="121"/>
      <c r="G85" s="121"/>
      <c r="H85" s="121"/>
      <c r="I85" s="121"/>
      <c r="J85" s="121"/>
      <c r="K85" s="121"/>
      <c r="L85" s="121"/>
      <c r="M85" s="121"/>
      <c r="N85" s="121"/>
      <c r="O85" s="121"/>
      <c r="P85" s="121"/>
      <c r="Q85" s="121"/>
      <c r="R85" s="121"/>
      <c r="S85" s="121"/>
      <c r="T85" s="121"/>
      <c r="U85" s="122"/>
      <c r="V85" s="122"/>
      <c r="W85" s="122"/>
      <c r="X85" s="122"/>
      <c r="Y85" s="122"/>
      <c r="Z85" s="122"/>
      <c r="AA85" s="122"/>
      <c r="AB85" s="122"/>
      <c r="AC85" s="122"/>
      <c r="AD85" s="122"/>
      <c r="AE85" s="121"/>
      <c r="AF85" s="121"/>
      <c r="AG85" s="121"/>
      <c r="AH85" s="121"/>
      <c r="AI85" s="121"/>
      <c r="AJ85" s="121"/>
      <c r="AK85" s="123"/>
      <c r="AO85"/>
      <c r="AP85"/>
      <c r="AX85"/>
      <c r="AY85" s="6"/>
      <c r="AZ85" s="6"/>
    </row>
    <row r="86" spans="1:69" ht="18.75" customHeight="1" x14ac:dyDescent="0.3">
      <c r="C86" s="124" t="s">
        <v>0</v>
      </c>
      <c r="D86" s="440" t="s">
        <v>234</v>
      </c>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2"/>
      <c r="AO86"/>
      <c r="AP86"/>
      <c r="AX86"/>
      <c r="AY86" s="6"/>
      <c r="AZ86" s="6"/>
    </row>
    <row r="87" spans="1:69" ht="18.75" customHeight="1" x14ac:dyDescent="0.3">
      <c r="C87" s="125" t="s">
        <v>64</v>
      </c>
      <c r="D87" s="440" t="s">
        <v>65</v>
      </c>
      <c r="E87" s="441"/>
      <c r="F87" s="441"/>
      <c r="G87" s="441"/>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41"/>
      <c r="AG87" s="441"/>
      <c r="AH87" s="441"/>
      <c r="AI87" s="441"/>
      <c r="AJ87" s="441"/>
      <c r="AK87" s="442"/>
      <c r="AO87"/>
      <c r="AP87"/>
      <c r="AX87"/>
      <c r="AY87" s="6"/>
      <c r="AZ87" s="6"/>
    </row>
    <row r="88" spans="1:69" ht="83.25" customHeight="1" thickBot="1" x14ac:dyDescent="0.35">
      <c r="C88" s="126" t="s">
        <v>265</v>
      </c>
      <c r="D88" s="440" t="s">
        <v>266</v>
      </c>
      <c r="E88" s="441"/>
      <c r="F88" s="441"/>
      <c r="G88" s="441"/>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41"/>
      <c r="AG88" s="441"/>
      <c r="AH88" s="441"/>
      <c r="AI88" s="441"/>
      <c r="AJ88" s="441"/>
      <c r="AK88" s="442"/>
      <c r="AO88"/>
      <c r="AP88"/>
      <c r="AX88"/>
      <c r="AY88" s="6"/>
      <c r="AZ88" s="6"/>
    </row>
    <row r="89" spans="1:69" ht="63.75" customHeight="1" thickBot="1" x14ac:dyDescent="0.35">
      <c r="C89" s="126" t="s">
        <v>78</v>
      </c>
      <c r="D89" s="440" t="s">
        <v>235</v>
      </c>
      <c r="E89" s="441"/>
      <c r="F89" s="441"/>
      <c r="G89" s="441"/>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41"/>
      <c r="AG89" s="441"/>
      <c r="AH89" s="441"/>
      <c r="AI89" s="441"/>
      <c r="AJ89" s="441"/>
      <c r="AK89" s="442"/>
      <c r="AO89"/>
      <c r="AP89"/>
      <c r="AX89"/>
      <c r="AY89" s="6"/>
      <c r="AZ89" s="6"/>
    </row>
    <row r="90" spans="1:69" ht="57" customHeight="1" x14ac:dyDescent="0.3">
      <c r="C90" s="125" t="s">
        <v>67</v>
      </c>
      <c r="D90" s="440" t="s">
        <v>236</v>
      </c>
      <c r="E90" s="441"/>
      <c r="F90" s="441"/>
      <c r="G90" s="441"/>
      <c r="H90" s="441"/>
      <c r="I90" s="441"/>
      <c r="J90" s="441"/>
      <c r="K90" s="441"/>
      <c r="L90" s="441"/>
      <c r="M90" s="441"/>
      <c r="N90" s="441"/>
      <c r="O90" s="441"/>
      <c r="P90" s="441"/>
      <c r="Q90" s="441"/>
      <c r="R90" s="441"/>
      <c r="S90" s="441"/>
      <c r="T90" s="441"/>
      <c r="U90" s="441"/>
      <c r="V90" s="441"/>
      <c r="W90" s="441"/>
      <c r="X90" s="441"/>
      <c r="Y90" s="441"/>
      <c r="Z90" s="441"/>
      <c r="AA90" s="441"/>
      <c r="AB90" s="441"/>
      <c r="AC90" s="441"/>
      <c r="AD90" s="441"/>
      <c r="AE90" s="441"/>
      <c r="AF90" s="441"/>
      <c r="AG90" s="441"/>
      <c r="AH90" s="441"/>
      <c r="AI90" s="441"/>
      <c r="AJ90" s="441"/>
      <c r="AK90" s="442"/>
      <c r="AL90" s="127"/>
      <c r="AM90" s="127"/>
      <c r="AN90" s="127"/>
      <c r="AO90"/>
      <c r="AP90"/>
      <c r="AQ90" s="127"/>
      <c r="AR90" s="127"/>
      <c r="AS90" s="127"/>
      <c r="AT90" s="127"/>
      <c r="AU90" s="127"/>
      <c r="AV90" s="127"/>
      <c r="AW90" s="127"/>
      <c r="AX90"/>
      <c r="AY90" s="6"/>
      <c r="AZ90" s="6"/>
    </row>
    <row r="91" spans="1:69" ht="47.25" customHeight="1" x14ac:dyDescent="0.3">
      <c r="C91" s="125" t="s">
        <v>68</v>
      </c>
      <c r="D91" s="440" t="s">
        <v>69</v>
      </c>
      <c r="E91" s="441"/>
      <c r="F91" s="441"/>
      <c r="G91" s="441"/>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c r="AI91" s="441"/>
      <c r="AJ91" s="441"/>
      <c r="AK91" s="442"/>
      <c r="AO91"/>
      <c r="AP91"/>
      <c r="AX91"/>
      <c r="AY91" s="6"/>
      <c r="AZ91" s="6"/>
    </row>
    <row r="92" spans="1:69" ht="115.5" customHeight="1" x14ac:dyDescent="0.3">
      <c r="C92" s="125" t="s">
        <v>237</v>
      </c>
      <c r="D92" s="440" t="s">
        <v>238</v>
      </c>
      <c r="E92" s="441"/>
      <c r="F92" s="441"/>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2"/>
      <c r="AO92"/>
      <c r="AP92"/>
      <c r="AX92"/>
      <c r="AY92" s="6"/>
      <c r="AZ92" s="6"/>
    </row>
    <row r="93" spans="1:69" ht="116.25" customHeight="1" x14ac:dyDescent="0.3">
      <c r="C93" s="128" t="s">
        <v>57</v>
      </c>
      <c r="D93" s="440" t="s">
        <v>239</v>
      </c>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2"/>
      <c r="AL93" s="12"/>
      <c r="AM93" s="12"/>
      <c r="AN93" s="12"/>
      <c r="AO93" s="129"/>
      <c r="AP93" s="129"/>
      <c r="AQ93" s="12"/>
      <c r="AR93" s="12"/>
      <c r="AS93" s="12"/>
      <c r="AT93" s="12"/>
      <c r="AU93" s="12"/>
      <c r="AV93" s="12"/>
      <c r="AW93" s="12"/>
      <c r="AX93"/>
      <c r="AY93" s="6"/>
      <c r="AZ93" s="6"/>
    </row>
    <row r="94" spans="1:69" ht="57" customHeight="1" x14ac:dyDescent="0.3">
      <c r="C94" s="128" t="s">
        <v>70</v>
      </c>
      <c r="D94" s="440" t="s">
        <v>71</v>
      </c>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2"/>
      <c r="AL94" s="12"/>
      <c r="AM94" s="12"/>
      <c r="AN94" s="12"/>
      <c r="AO94" s="129"/>
      <c r="AP94" s="129"/>
      <c r="AQ94" s="12"/>
      <c r="AR94" s="12"/>
      <c r="AS94" s="12"/>
      <c r="AT94" s="12"/>
      <c r="AU94" s="12"/>
      <c r="AV94" s="12"/>
      <c r="AW94" s="12"/>
      <c r="AX94"/>
      <c r="AY94" s="6"/>
      <c r="AZ94" s="6"/>
    </row>
    <row r="95" spans="1:69" ht="60" customHeight="1" x14ac:dyDescent="0.3">
      <c r="C95" s="125" t="s">
        <v>72</v>
      </c>
      <c r="D95" s="440" t="s">
        <v>73</v>
      </c>
      <c r="E95" s="441"/>
      <c r="F95" s="441"/>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2"/>
      <c r="AL95" s="130"/>
      <c r="AM95" s="130"/>
      <c r="AN95" s="130"/>
      <c r="AO95" s="131"/>
      <c r="AP95" s="131"/>
      <c r="AQ95" s="130"/>
      <c r="AR95" s="130"/>
      <c r="AS95" s="130"/>
      <c r="AT95" s="130"/>
      <c r="AU95" s="130"/>
      <c r="AV95" s="130"/>
      <c r="AW95" s="130"/>
      <c r="AX95"/>
      <c r="AY95" s="6"/>
      <c r="AZ95" s="6"/>
    </row>
    <row r="96" spans="1:69" ht="106.5" customHeight="1" x14ac:dyDescent="0.3">
      <c r="C96" s="125" t="s">
        <v>74</v>
      </c>
      <c r="D96" s="439" t="s">
        <v>241</v>
      </c>
      <c r="E96" s="435"/>
      <c r="F96" s="435"/>
      <c r="G96" s="435"/>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130"/>
      <c r="AM96" s="130"/>
      <c r="AN96" s="130"/>
      <c r="AO96" s="131"/>
      <c r="AP96" s="131"/>
      <c r="AQ96" s="130"/>
      <c r="AR96" s="130"/>
      <c r="AS96" s="130"/>
      <c r="AT96" s="130"/>
      <c r="AU96" s="130"/>
      <c r="AV96" s="130"/>
      <c r="AW96" s="130"/>
      <c r="AX96"/>
      <c r="AY96" s="6"/>
      <c r="AZ96" s="6"/>
    </row>
    <row r="97" spans="3:52" ht="57" customHeight="1" x14ac:dyDescent="0.3">
      <c r="C97" s="128" t="s">
        <v>76</v>
      </c>
      <c r="D97" s="440" t="s">
        <v>77</v>
      </c>
      <c r="E97" s="441"/>
      <c r="F97" s="441"/>
      <c r="G97" s="441"/>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2"/>
      <c r="AL97" s="130"/>
      <c r="AM97" s="130"/>
      <c r="AN97" s="130"/>
      <c r="AO97" s="131"/>
      <c r="AP97" s="131"/>
      <c r="AQ97" s="130"/>
      <c r="AR97" s="130"/>
      <c r="AS97" s="130"/>
      <c r="AT97" s="130"/>
      <c r="AU97" s="130"/>
      <c r="AV97" s="130"/>
      <c r="AW97" s="130"/>
      <c r="AX97"/>
      <c r="AY97" s="6"/>
      <c r="AZ97" s="6"/>
    </row>
    <row r="98" spans="3:52" ht="36.75" customHeight="1" thickBot="1" x14ac:dyDescent="0.35">
      <c r="C98" s="132" t="s">
        <v>75</v>
      </c>
      <c r="D98" s="434" t="s">
        <v>242</v>
      </c>
      <c r="E98" s="435"/>
      <c r="F98" s="435"/>
      <c r="G98" s="435"/>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O98"/>
      <c r="AP98"/>
      <c r="AX98"/>
      <c r="AY98" s="6"/>
      <c r="AZ98" s="6"/>
    </row>
    <row r="99" spans="3:52" ht="103.5" customHeight="1" thickBot="1" x14ac:dyDescent="0.35">
      <c r="C99" s="132" t="s">
        <v>243</v>
      </c>
      <c r="D99" s="434" t="s">
        <v>244</v>
      </c>
      <c r="E99" s="435"/>
      <c r="F99" s="435"/>
      <c r="G99" s="435"/>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O99"/>
      <c r="AP99"/>
      <c r="AX99"/>
      <c r="AY99" s="6"/>
      <c r="AZ99" s="6"/>
    </row>
    <row r="100" spans="3:52" ht="103.5" customHeight="1" thickBot="1" x14ac:dyDescent="0.35">
      <c r="C100" s="132" t="s">
        <v>245</v>
      </c>
      <c r="D100" s="434" t="s">
        <v>246</v>
      </c>
      <c r="E100" s="435"/>
      <c r="F100" s="435"/>
      <c r="G100" s="435"/>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O100"/>
      <c r="AP100"/>
      <c r="AX100"/>
      <c r="AY100" s="6"/>
      <c r="AZ100" s="6"/>
    </row>
    <row r="101" spans="3:52" ht="103.5" customHeight="1" thickBot="1" x14ac:dyDescent="0.35">
      <c r="C101" s="132" t="s">
        <v>247</v>
      </c>
      <c r="D101" s="434" t="s">
        <v>248</v>
      </c>
      <c r="E101" s="435"/>
      <c r="F101" s="435"/>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O101"/>
      <c r="AP101"/>
      <c r="AX101"/>
      <c r="AY101" s="6"/>
      <c r="AZ101" s="6"/>
    </row>
    <row r="102" spans="3:52" ht="63.75" customHeight="1" thickBot="1" x14ac:dyDescent="0.35">
      <c r="C102" s="133"/>
      <c r="D102" s="134"/>
      <c r="E102" s="133"/>
      <c r="F102" s="133"/>
      <c r="G102" s="133"/>
      <c r="H102" s="133"/>
      <c r="I102" s="133"/>
      <c r="J102" s="133"/>
      <c r="K102" s="133"/>
      <c r="L102" s="133"/>
      <c r="M102" s="133"/>
      <c r="N102" s="133"/>
      <c r="O102" s="133"/>
      <c r="P102" s="133"/>
      <c r="Q102" s="133"/>
      <c r="R102" s="133"/>
      <c r="S102" s="133"/>
      <c r="T102" s="133"/>
      <c r="U102" s="135"/>
      <c r="V102" s="135"/>
      <c r="W102" s="135"/>
      <c r="X102" s="135"/>
      <c r="Y102" s="135"/>
      <c r="Z102" s="135"/>
      <c r="AA102" s="135"/>
      <c r="AB102" s="135"/>
      <c r="AC102" s="135"/>
      <c r="AD102" s="135"/>
      <c r="AE102" s="133"/>
      <c r="AF102" s="133"/>
      <c r="AG102" s="133"/>
      <c r="AH102" s="133"/>
      <c r="AI102" s="133"/>
      <c r="AJ102" s="133"/>
      <c r="AK102" s="133"/>
      <c r="AL102" s="130"/>
      <c r="AM102" s="130"/>
      <c r="AN102" s="130"/>
      <c r="AO102" s="131"/>
      <c r="AP102" s="131"/>
      <c r="AQ102" s="130"/>
      <c r="AR102" s="130"/>
      <c r="AS102" s="130"/>
      <c r="AT102" s="130"/>
      <c r="AU102" s="130"/>
      <c r="AV102" s="130"/>
      <c r="AW102" s="130"/>
      <c r="AX102"/>
      <c r="AY102" s="6"/>
      <c r="AZ102" s="6"/>
    </row>
    <row r="103" spans="3:52" ht="99.75" customHeight="1" x14ac:dyDescent="0.3">
      <c r="C103" s="416" t="s">
        <v>84</v>
      </c>
      <c r="D103" s="432" t="s">
        <v>85</v>
      </c>
      <c r="E103" s="414"/>
      <c r="F103" s="414"/>
      <c r="G103" s="414"/>
      <c r="H103" s="414"/>
      <c r="I103" s="414"/>
      <c r="J103" s="414"/>
      <c r="K103" s="414"/>
      <c r="L103" s="414"/>
      <c r="M103" s="414"/>
      <c r="N103" s="414"/>
      <c r="O103" s="414"/>
      <c r="P103" s="414"/>
      <c r="Q103" s="414"/>
      <c r="R103" s="414"/>
      <c r="S103" s="414"/>
      <c r="T103" s="414"/>
      <c r="U103" s="414"/>
      <c r="V103" s="414"/>
      <c r="W103" s="414"/>
      <c r="X103" s="414"/>
      <c r="Y103" s="414"/>
      <c r="Z103" s="414"/>
      <c r="AA103" s="414"/>
      <c r="AB103" s="414"/>
      <c r="AC103" s="414"/>
      <c r="AD103" s="414"/>
      <c r="AE103" s="414"/>
      <c r="AF103" s="414"/>
      <c r="AG103" s="414"/>
      <c r="AH103" s="414"/>
      <c r="AI103" s="414"/>
      <c r="AJ103" s="414"/>
      <c r="AK103" s="415"/>
      <c r="AL103" s="136"/>
      <c r="AM103" s="136"/>
      <c r="AN103" s="136"/>
      <c r="AO103" s="137"/>
      <c r="AP103" s="137"/>
      <c r="AQ103" s="136"/>
      <c r="AR103" s="136"/>
      <c r="AS103" s="136"/>
      <c r="AT103" s="136"/>
      <c r="AU103" s="136"/>
      <c r="AV103" s="136"/>
      <c r="AW103" s="136"/>
      <c r="AX103"/>
      <c r="AY103" s="6"/>
      <c r="AZ103" s="6"/>
    </row>
    <row r="104" spans="3:52" ht="94.5" customHeight="1" thickBot="1" x14ac:dyDescent="0.35">
      <c r="C104" s="417"/>
      <c r="D104" s="436" t="s">
        <v>86</v>
      </c>
      <c r="E104" s="418"/>
      <c r="F104" s="418"/>
      <c r="G104" s="418"/>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9"/>
      <c r="AL104" s="136"/>
      <c r="AM104" s="136"/>
      <c r="AN104" s="136"/>
      <c r="AO104" s="137"/>
      <c r="AP104" s="137"/>
      <c r="AQ104" s="136"/>
      <c r="AR104" s="136"/>
      <c r="AS104" s="136"/>
      <c r="AT104" s="136"/>
      <c r="AU104" s="136"/>
      <c r="AV104" s="136"/>
      <c r="AW104" s="136"/>
      <c r="AX104"/>
      <c r="AY104" s="6"/>
      <c r="AZ104" s="6"/>
    </row>
    <row r="105" spans="3:52" ht="94.5" customHeight="1" thickBot="1" x14ac:dyDescent="0.35">
      <c r="C105" s="82"/>
      <c r="D105" s="437" t="s">
        <v>250</v>
      </c>
      <c r="E105" s="407"/>
      <c r="F105" s="407"/>
      <c r="G105" s="407"/>
      <c r="H105" s="407"/>
      <c r="I105" s="407"/>
      <c r="J105" s="407"/>
      <c r="K105" s="407"/>
      <c r="L105" s="407"/>
      <c r="M105" s="407"/>
      <c r="N105" s="407"/>
      <c r="O105" s="407"/>
      <c r="P105" s="407"/>
      <c r="Q105" s="407"/>
      <c r="R105" s="407"/>
      <c r="S105" s="407"/>
      <c r="T105" s="407"/>
      <c r="U105" s="407"/>
      <c r="V105" s="407"/>
      <c r="W105" s="407"/>
      <c r="X105" s="407"/>
      <c r="Y105" s="407"/>
      <c r="Z105" s="407"/>
      <c r="AA105" s="407"/>
      <c r="AB105" s="407"/>
      <c r="AC105" s="407"/>
      <c r="AD105" s="407"/>
      <c r="AE105" s="407"/>
      <c r="AF105" s="407"/>
      <c r="AG105" s="407"/>
      <c r="AH105" s="407"/>
      <c r="AI105" s="138"/>
      <c r="AJ105" s="138"/>
      <c r="AK105" s="138"/>
      <c r="AL105" s="136"/>
      <c r="AM105" s="136"/>
      <c r="AN105" s="136"/>
      <c r="AO105" s="137"/>
      <c r="AP105" s="137"/>
      <c r="AQ105" s="136"/>
      <c r="AR105" s="136"/>
      <c r="AS105" s="136"/>
      <c r="AT105" s="136"/>
      <c r="AU105" s="136"/>
      <c r="AV105" s="136"/>
      <c r="AW105" s="136"/>
      <c r="AX105"/>
      <c r="AY105" s="6"/>
      <c r="AZ105" s="6"/>
    </row>
    <row r="106" spans="3:52" ht="36.75" customHeight="1" thickBot="1" x14ac:dyDescent="0.35">
      <c r="C106" s="139" t="s">
        <v>249</v>
      </c>
      <c r="D106" s="140"/>
      <c r="E106" s="141"/>
      <c r="F106" s="141"/>
      <c r="G106" s="141"/>
      <c r="H106" s="141"/>
      <c r="I106" s="141"/>
      <c r="J106" s="141"/>
      <c r="K106" s="141"/>
      <c r="L106" s="141"/>
      <c r="M106" s="141"/>
      <c r="N106" s="141"/>
      <c r="O106" s="141"/>
      <c r="P106" s="141"/>
      <c r="Q106" s="141"/>
      <c r="R106" s="141"/>
      <c r="S106" s="141"/>
      <c r="T106" s="141"/>
      <c r="U106" s="142"/>
      <c r="V106" s="142"/>
      <c r="W106" s="142"/>
      <c r="X106" s="142"/>
      <c r="Y106" s="142"/>
      <c r="Z106" s="142"/>
      <c r="AA106" s="142"/>
      <c r="AB106" s="142"/>
      <c r="AC106" s="142"/>
      <c r="AD106" s="142"/>
      <c r="AE106" s="141"/>
      <c r="AF106" s="141"/>
      <c r="AG106" s="141"/>
      <c r="AH106" s="141"/>
      <c r="AI106" s="141"/>
      <c r="AJ106" s="141"/>
      <c r="AK106" s="141"/>
      <c r="AL106" s="143"/>
      <c r="AM106" s="143"/>
      <c r="AN106" s="143"/>
      <c r="AO106" s="144"/>
      <c r="AP106" s="144"/>
      <c r="AQ106" s="143"/>
      <c r="AR106" s="143"/>
      <c r="AS106" s="143"/>
      <c r="AT106" s="143"/>
      <c r="AU106" s="143"/>
      <c r="AV106" s="143"/>
      <c r="AW106" s="143"/>
      <c r="AX106"/>
      <c r="AY106" s="6"/>
      <c r="AZ106" s="6"/>
    </row>
    <row r="107" spans="3:52" ht="30" customHeight="1" x14ac:dyDescent="0.3">
      <c r="C107" s="145" t="s">
        <v>79</v>
      </c>
      <c r="D107" s="438" t="s">
        <v>80</v>
      </c>
      <c r="E107" s="408"/>
      <c r="F107" s="408"/>
      <c r="G107" s="408"/>
      <c r="H107" s="408"/>
      <c r="I107" s="408"/>
      <c r="J107" s="408"/>
      <c r="K107" s="408"/>
      <c r="L107" s="408"/>
      <c r="M107" s="408"/>
      <c r="N107" s="408"/>
      <c r="O107" s="408"/>
      <c r="P107" s="408"/>
      <c r="Q107" s="408"/>
      <c r="R107" s="408"/>
      <c r="S107" s="408"/>
      <c r="T107" s="408"/>
      <c r="U107" s="408"/>
      <c r="V107" s="408"/>
      <c r="W107" s="408"/>
      <c r="X107" s="408"/>
      <c r="Y107" s="408"/>
      <c r="Z107" s="408"/>
      <c r="AA107" s="408"/>
      <c r="AB107" s="408"/>
      <c r="AC107" s="408"/>
      <c r="AD107" s="408"/>
      <c r="AE107" s="408"/>
      <c r="AF107" s="408"/>
      <c r="AG107" s="408"/>
      <c r="AH107" s="408"/>
      <c r="AI107" s="408"/>
      <c r="AJ107" s="408"/>
      <c r="AK107" s="409"/>
      <c r="AO107"/>
      <c r="AP107"/>
      <c r="AX107"/>
      <c r="AY107" s="6"/>
      <c r="AZ107" s="6"/>
    </row>
    <row r="108" spans="3:52" ht="82.5" customHeight="1" x14ac:dyDescent="0.3">
      <c r="C108" s="145" t="s">
        <v>81</v>
      </c>
      <c r="D108" s="438" t="s">
        <v>82</v>
      </c>
      <c r="E108" s="408"/>
      <c r="F108" s="408"/>
      <c r="G108" s="408"/>
      <c r="H108" s="408"/>
      <c r="I108" s="408"/>
      <c r="J108" s="408"/>
      <c r="K108" s="408"/>
      <c r="L108" s="408"/>
      <c r="M108" s="408"/>
      <c r="N108" s="408"/>
      <c r="O108" s="408"/>
      <c r="P108" s="408"/>
      <c r="Q108" s="408"/>
      <c r="R108" s="408"/>
      <c r="S108" s="408"/>
      <c r="T108" s="408"/>
      <c r="U108" s="408"/>
      <c r="V108" s="408"/>
      <c r="W108" s="408"/>
      <c r="X108" s="408"/>
      <c r="Y108" s="408"/>
      <c r="Z108" s="408"/>
      <c r="AA108" s="408"/>
      <c r="AB108" s="408"/>
      <c r="AC108" s="408"/>
      <c r="AD108" s="408"/>
      <c r="AE108" s="408"/>
      <c r="AF108" s="408"/>
      <c r="AG108" s="408"/>
      <c r="AH108" s="408"/>
      <c r="AI108" s="408"/>
      <c r="AJ108" s="408"/>
      <c r="AK108" s="409"/>
      <c r="AL108" s="130"/>
      <c r="AM108" s="130"/>
      <c r="AN108" s="130"/>
      <c r="AO108" s="131"/>
      <c r="AP108" s="131"/>
      <c r="AQ108" s="130"/>
      <c r="AR108" s="130"/>
      <c r="AS108" s="130"/>
      <c r="AT108" s="130"/>
      <c r="AU108" s="130"/>
      <c r="AV108" s="130"/>
      <c r="AW108" s="130"/>
      <c r="AX108"/>
      <c r="AY108" s="6"/>
      <c r="AZ108" s="6"/>
    </row>
    <row r="109" spans="3:52" ht="78" customHeight="1" thickBot="1" x14ac:dyDescent="0.35">
      <c r="C109" s="146" t="s">
        <v>83</v>
      </c>
      <c r="D109" s="433" t="s">
        <v>240</v>
      </c>
      <c r="E109" s="410"/>
      <c r="F109" s="410"/>
      <c r="G109" s="410"/>
      <c r="H109" s="410"/>
      <c r="I109" s="410"/>
      <c r="J109" s="410"/>
      <c r="K109" s="410"/>
      <c r="L109" s="410"/>
      <c r="M109" s="410"/>
      <c r="N109" s="410"/>
      <c r="O109" s="410"/>
      <c r="P109" s="410"/>
      <c r="Q109" s="410"/>
      <c r="R109" s="410"/>
      <c r="S109" s="410"/>
      <c r="T109" s="410"/>
      <c r="U109" s="410"/>
      <c r="V109" s="410"/>
      <c r="W109" s="410"/>
      <c r="X109" s="410"/>
      <c r="Y109" s="410"/>
      <c r="Z109" s="410"/>
      <c r="AA109" s="410"/>
      <c r="AB109" s="410"/>
      <c r="AC109" s="410"/>
      <c r="AD109" s="410"/>
      <c r="AE109" s="410"/>
      <c r="AF109" s="410"/>
      <c r="AG109" s="410"/>
      <c r="AH109" s="410"/>
      <c r="AI109" s="410"/>
      <c r="AJ109" s="410"/>
      <c r="AK109" s="411"/>
      <c r="AL109" s="130"/>
      <c r="AM109" s="130"/>
      <c r="AN109" s="130"/>
      <c r="AO109" s="131"/>
      <c r="AP109" s="131"/>
      <c r="AQ109" s="130"/>
      <c r="AR109" s="130"/>
      <c r="AS109" s="130"/>
      <c r="AT109" s="130"/>
      <c r="AU109" s="130"/>
      <c r="AV109" s="130"/>
      <c r="AW109" s="130"/>
      <c r="AX109"/>
      <c r="AY109" s="6"/>
      <c r="AZ109" s="6"/>
    </row>
    <row r="110" spans="3:52" ht="189" customHeight="1" x14ac:dyDescent="0.3">
      <c r="C110" s="412" t="s">
        <v>117</v>
      </c>
      <c r="D110" s="432" t="s">
        <v>118</v>
      </c>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14"/>
      <c r="AK110" s="415"/>
      <c r="AO110"/>
      <c r="AP110"/>
      <c r="AX110"/>
      <c r="AY110" s="6"/>
      <c r="AZ110" s="6"/>
    </row>
    <row r="111" spans="3:52" ht="101.25" customHeight="1" thickBot="1" x14ac:dyDescent="0.3">
      <c r="C111" s="413"/>
      <c r="D111" s="433" t="s">
        <v>119</v>
      </c>
      <c r="E111" s="410"/>
      <c r="F111" s="410"/>
      <c r="G111" s="410"/>
      <c r="H111" s="410"/>
      <c r="I111" s="410"/>
      <c r="J111" s="410"/>
      <c r="K111" s="410"/>
      <c r="L111" s="410"/>
      <c r="M111" s="410"/>
      <c r="N111" s="410"/>
      <c r="O111" s="410"/>
      <c r="P111" s="410"/>
      <c r="Q111" s="410"/>
      <c r="R111" s="410"/>
      <c r="S111" s="410"/>
      <c r="T111" s="410"/>
      <c r="U111" s="410"/>
      <c r="V111" s="410"/>
      <c r="W111" s="410"/>
      <c r="X111" s="410"/>
      <c r="Y111" s="410"/>
      <c r="Z111" s="410"/>
      <c r="AA111" s="410"/>
      <c r="AB111" s="410"/>
      <c r="AC111" s="410"/>
      <c r="AD111" s="410"/>
      <c r="AE111" s="410"/>
      <c r="AF111" s="410"/>
      <c r="AG111" s="410"/>
      <c r="AH111" s="410"/>
      <c r="AI111" s="410"/>
      <c r="AJ111" s="410"/>
      <c r="AK111" s="411"/>
      <c r="AO111"/>
      <c r="AP111"/>
      <c r="AX111"/>
      <c r="AY111" s="6"/>
      <c r="AZ111" s="6"/>
    </row>
    <row r="112" spans="3:52" ht="15" x14ac:dyDescent="0.25">
      <c r="D112"/>
      <c r="U112"/>
      <c r="V112"/>
      <c r="W112"/>
      <c r="X112"/>
      <c r="Y112"/>
      <c r="Z112"/>
      <c r="AA112"/>
      <c r="AB112"/>
      <c r="AC112"/>
      <c r="AD112"/>
      <c r="AO112"/>
      <c r="AP112"/>
      <c r="AX112"/>
      <c r="AY112" s="6"/>
      <c r="AZ112" s="6"/>
    </row>
    <row r="113" spans="51:52" x14ac:dyDescent="0.3">
      <c r="AY113" s="6"/>
      <c r="AZ113" s="6"/>
    </row>
    <row r="114" spans="51:52" x14ac:dyDescent="0.3">
      <c r="AY114" s="6"/>
      <c r="AZ114" s="6"/>
    </row>
    <row r="115" spans="51:52" x14ac:dyDescent="0.3">
      <c r="AY115" s="6"/>
      <c r="AZ115" s="6"/>
    </row>
    <row r="116" spans="51:52" x14ac:dyDescent="0.3">
      <c r="AY116" s="6"/>
      <c r="AZ116" s="6"/>
    </row>
    <row r="117" spans="51:52" x14ac:dyDescent="0.3">
      <c r="AY117" s="6"/>
      <c r="AZ117" s="6"/>
    </row>
    <row r="118" spans="51:52" x14ac:dyDescent="0.3">
      <c r="AY118" s="6"/>
      <c r="AZ118" s="6"/>
    </row>
    <row r="119" spans="51:52" x14ac:dyDescent="0.3">
      <c r="AY119" s="6"/>
      <c r="AZ119" s="6"/>
    </row>
    <row r="120" spans="51:52" x14ac:dyDescent="0.3">
      <c r="AY120" s="6"/>
      <c r="AZ120" s="6"/>
    </row>
    <row r="121" spans="51:52" x14ac:dyDescent="0.3">
      <c r="AY121" s="6"/>
      <c r="AZ121" s="6"/>
    </row>
    <row r="122" spans="51:52" x14ac:dyDescent="0.3">
      <c r="AY122" s="6"/>
      <c r="AZ122" s="6"/>
    </row>
    <row r="123" spans="51:52" x14ac:dyDescent="0.3">
      <c r="AY123" s="6"/>
      <c r="AZ123" s="6"/>
    </row>
    <row r="124" spans="51:52" x14ac:dyDescent="0.3">
      <c r="AY124" s="6"/>
      <c r="AZ124" s="6"/>
    </row>
    <row r="125" spans="51:52" x14ac:dyDescent="0.3">
      <c r="AY125" s="6"/>
      <c r="AZ125" s="6"/>
    </row>
    <row r="126" spans="51:52" x14ac:dyDescent="0.3">
      <c r="AY126" s="6"/>
      <c r="AZ126" s="6"/>
    </row>
    <row r="127" spans="51:52" x14ac:dyDescent="0.3">
      <c r="AY127" s="6"/>
      <c r="AZ127" s="6"/>
    </row>
    <row r="128" spans="51:52" x14ac:dyDescent="0.3">
      <c r="AY128" s="6"/>
      <c r="AZ128" s="6"/>
    </row>
    <row r="129" spans="51:52" x14ac:dyDescent="0.3">
      <c r="AY129" s="6"/>
      <c r="AZ129" s="6"/>
    </row>
    <row r="130" spans="51:52" x14ac:dyDescent="0.3">
      <c r="AY130" s="6"/>
      <c r="AZ130" s="6"/>
    </row>
    <row r="131" spans="51:52" x14ac:dyDescent="0.3">
      <c r="AY131" s="6"/>
      <c r="AZ131" s="6"/>
    </row>
    <row r="132" spans="51:52" x14ac:dyDescent="0.3">
      <c r="AY132" s="6"/>
      <c r="AZ132" s="6"/>
    </row>
    <row r="133" spans="51:52" x14ac:dyDescent="0.3">
      <c r="AY133" s="6"/>
      <c r="AZ133" s="6"/>
    </row>
    <row r="134" spans="51:52" x14ac:dyDescent="0.3">
      <c r="AY134" s="6"/>
      <c r="AZ134" s="6"/>
    </row>
    <row r="135" spans="51:52" x14ac:dyDescent="0.3">
      <c r="AY135" s="6"/>
      <c r="AZ135" s="6"/>
    </row>
    <row r="136" spans="51:52" x14ac:dyDescent="0.3">
      <c r="AY136" s="6"/>
      <c r="AZ136" s="6"/>
    </row>
    <row r="137" spans="51:52" x14ac:dyDescent="0.3">
      <c r="AY137" s="6"/>
      <c r="AZ137" s="6"/>
    </row>
    <row r="138" spans="51:52" x14ac:dyDescent="0.3">
      <c r="AY138" s="6"/>
      <c r="AZ138" s="6"/>
    </row>
    <row r="139" spans="51:52" x14ac:dyDescent="0.3">
      <c r="AY139" s="6"/>
      <c r="AZ139" s="6"/>
    </row>
    <row r="140" spans="51:52" x14ac:dyDescent="0.3">
      <c r="AY140" s="6"/>
      <c r="AZ140" s="6"/>
    </row>
    <row r="141" spans="51:52" x14ac:dyDescent="0.3">
      <c r="AY141" s="6"/>
      <c r="AZ141" s="6"/>
    </row>
    <row r="142" spans="51:52" x14ac:dyDescent="0.3">
      <c r="AY142" s="6"/>
      <c r="AZ142" s="6"/>
    </row>
    <row r="143" spans="51:52" x14ac:dyDescent="0.3">
      <c r="AY143" s="6"/>
      <c r="AZ143" s="6"/>
    </row>
    <row r="144" spans="51:52" x14ac:dyDescent="0.3">
      <c r="AY144" s="6"/>
      <c r="AZ144" s="6"/>
    </row>
    <row r="145" spans="51:52" x14ac:dyDescent="0.3">
      <c r="AY145" s="6"/>
      <c r="AZ145" s="6"/>
    </row>
    <row r="146" spans="51:52" x14ac:dyDescent="0.3">
      <c r="AY146" s="6"/>
      <c r="AZ146" s="6"/>
    </row>
    <row r="147" spans="51:52" x14ac:dyDescent="0.3">
      <c r="AY147" s="6"/>
      <c r="AZ147" s="6"/>
    </row>
    <row r="148" spans="51:52" x14ac:dyDescent="0.3">
      <c r="AY148" s="6"/>
      <c r="AZ148" s="6"/>
    </row>
    <row r="149" spans="51:52" x14ac:dyDescent="0.3">
      <c r="AY149" s="6"/>
      <c r="AZ149" s="6"/>
    </row>
    <row r="150" spans="51:52" x14ac:dyDescent="0.3">
      <c r="AY150" s="6"/>
      <c r="AZ150" s="6"/>
    </row>
    <row r="151" spans="51:52" x14ac:dyDescent="0.3">
      <c r="AY151" s="6"/>
      <c r="AZ151" s="6"/>
    </row>
    <row r="152" spans="51:52" x14ac:dyDescent="0.3">
      <c r="AY152" s="6"/>
      <c r="AZ152" s="6"/>
    </row>
    <row r="153" spans="51:52" x14ac:dyDescent="0.3">
      <c r="AY153" s="6"/>
      <c r="AZ153" s="6"/>
    </row>
    <row r="154" spans="51:52" x14ac:dyDescent="0.3">
      <c r="AY154" s="6"/>
      <c r="AZ154" s="6"/>
    </row>
    <row r="155" spans="51:52" x14ac:dyDescent="0.3">
      <c r="AY155" s="6"/>
      <c r="AZ155" s="6"/>
    </row>
    <row r="156" spans="51:52" x14ac:dyDescent="0.3">
      <c r="AY156" s="6"/>
      <c r="AZ156" s="6"/>
    </row>
    <row r="157" spans="51:52" x14ac:dyDescent="0.3">
      <c r="AY157" s="6"/>
      <c r="AZ157" s="6"/>
    </row>
    <row r="158" spans="51:52" x14ac:dyDescent="0.3">
      <c r="AY158" s="6"/>
      <c r="AZ158" s="6"/>
    </row>
    <row r="159" spans="51:52" x14ac:dyDescent="0.3">
      <c r="AY159" s="6"/>
      <c r="AZ159" s="6"/>
    </row>
    <row r="160" spans="51:52" x14ac:dyDescent="0.3">
      <c r="AY160" s="6"/>
      <c r="AZ160" s="6"/>
    </row>
    <row r="161" spans="51:52" x14ac:dyDescent="0.3">
      <c r="AY161" s="6"/>
      <c r="AZ161" s="6"/>
    </row>
    <row r="162" spans="51:52" x14ac:dyDescent="0.3">
      <c r="AY162" s="6"/>
      <c r="AZ162" s="6"/>
    </row>
    <row r="163" spans="51:52" x14ac:dyDescent="0.3">
      <c r="AY163" s="6"/>
      <c r="AZ163" s="6"/>
    </row>
    <row r="164" spans="51:52" x14ac:dyDescent="0.3">
      <c r="AY164" s="6"/>
      <c r="AZ164" s="6"/>
    </row>
    <row r="165" spans="51:52" x14ac:dyDescent="0.3">
      <c r="AY165" s="6"/>
      <c r="AZ165" s="6"/>
    </row>
    <row r="166" spans="51:52" x14ac:dyDescent="0.3">
      <c r="AY166" s="6"/>
      <c r="AZ166" s="6"/>
    </row>
    <row r="167" spans="51:52" x14ac:dyDescent="0.3">
      <c r="AY167" s="6"/>
      <c r="AZ167" s="6"/>
    </row>
    <row r="168" spans="51:52" x14ac:dyDescent="0.3">
      <c r="AY168" s="6"/>
      <c r="AZ168" s="6"/>
    </row>
    <row r="169" spans="51:52" x14ac:dyDescent="0.3">
      <c r="AY169" s="6"/>
      <c r="AZ169" s="6"/>
    </row>
    <row r="170" spans="51:52" x14ac:dyDescent="0.3">
      <c r="AY170" s="6"/>
      <c r="AZ170" s="6"/>
    </row>
    <row r="171" spans="51:52" x14ac:dyDescent="0.3">
      <c r="AY171" s="6"/>
      <c r="AZ171" s="6"/>
    </row>
    <row r="172" spans="51:52" x14ac:dyDescent="0.3">
      <c r="AY172" s="6"/>
      <c r="AZ172" s="6"/>
    </row>
    <row r="173" spans="51:52" x14ac:dyDescent="0.3">
      <c r="AY173" s="6"/>
      <c r="AZ173" s="6"/>
    </row>
    <row r="174" spans="51:52" x14ac:dyDescent="0.3">
      <c r="AY174" s="6"/>
      <c r="AZ174" s="6"/>
    </row>
    <row r="175" spans="51:52" x14ac:dyDescent="0.3">
      <c r="AY175" s="6"/>
      <c r="AZ175" s="6"/>
    </row>
    <row r="176" spans="51:52" x14ac:dyDescent="0.3">
      <c r="AY176" s="6"/>
      <c r="AZ176" s="6"/>
    </row>
    <row r="177" spans="51:52" x14ac:dyDescent="0.3">
      <c r="AY177" s="6"/>
      <c r="AZ177" s="6"/>
    </row>
    <row r="178" spans="51:52" x14ac:dyDescent="0.3">
      <c r="AY178" s="6"/>
      <c r="AZ178" s="6"/>
    </row>
    <row r="179" spans="51:52" x14ac:dyDescent="0.3">
      <c r="AY179" s="6"/>
      <c r="AZ179" s="6"/>
    </row>
    <row r="180" spans="51:52" x14ac:dyDescent="0.3">
      <c r="AY180" s="6"/>
      <c r="AZ180" s="6"/>
    </row>
    <row r="181" spans="51:52" x14ac:dyDescent="0.3">
      <c r="AY181" s="6"/>
      <c r="AZ181" s="6"/>
    </row>
    <row r="182" spans="51:52" x14ac:dyDescent="0.3">
      <c r="AY182" s="6"/>
      <c r="AZ182" s="6"/>
    </row>
    <row r="183" spans="51:52" x14ac:dyDescent="0.3">
      <c r="AY183" s="6"/>
      <c r="AZ183" s="6"/>
    </row>
    <row r="184" spans="51:52" x14ac:dyDescent="0.3">
      <c r="AY184" s="6"/>
      <c r="AZ184" s="6"/>
    </row>
    <row r="185" spans="51:52" x14ac:dyDescent="0.3">
      <c r="AY185" s="6"/>
      <c r="AZ185" s="6"/>
    </row>
    <row r="186" spans="51:52" x14ac:dyDescent="0.3">
      <c r="AY186" s="6"/>
      <c r="AZ186" s="6"/>
    </row>
    <row r="187" spans="51:52" x14ac:dyDescent="0.3">
      <c r="AY187" s="6"/>
      <c r="AZ187" s="6"/>
    </row>
    <row r="188" spans="51:52" x14ac:dyDescent="0.3">
      <c r="AY188" s="6"/>
      <c r="AZ188" s="6"/>
    </row>
    <row r="189" spans="51:52" x14ac:dyDescent="0.3">
      <c r="AY189" s="6"/>
      <c r="AZ189" s="6"/>
    </row>
    <row r="190" spans="51:52" x14ac:dyDescent="0.3">
      <c r="AY190" s="6"/>
      <c r="AZ190" s="6"/>
    </row>
    <row r="191" spans="51:52" x14ac:dyDescent="0.3">
      <c r="AY191" s="6"/>
      <c r="AZ191" s="6"/>
    </row>
    <row r="192" spans="51:52" x14ac:dyDescent="0.3">
      <c r="AY192" s="6"/>
      <c r="AZ192" s="6"/>
    </row>
    <row r="193" spans="51:52" x14ac:dyDescent="0.3">
      <c r="AY193" s="6"/>
      <c r="AZ193" s="6"/>
    </row>
    <row r="194" spans="51:52" x14ac:dyDescent="0.3">
      <c r="AY194" s="6"/>
      <c r="AZ194" s="6"/>
    </row>
    <row r="195" spans="51:52" x14ac:dyDescent="0.3">
      <c r="AY195" s="6"/>
      <c r="AZ195" s="6"/>
    </row>
    <row r="196" spans="51:52" x14ac:dyDescent="0.3">
      <c r="AY196" s="6"/>
      <c r="AZ196" s="6"/>
    </row>
    <row r="197" spans="51:52" x14ac:dyDescent="0.3">
      <c r="AY197" s="6"/>
      <c r="AZ197" s="6"/>
    </row>
    <row r="198" spans="51:52" x14ac:dyDescent="0.3">
      <c r="AY198" s="6"/>
      <c r="AZ198" s="6"/>
    </row>
    <row r="199" spans="51:52" x14ac:dyDescent="0.3">
      <c r="AY199" s="6"/>
      <c r="AZ199" s="6"/>
    </row>
    <row r="200" spans="51:52" x14ac:dyDescent="0.3">
      <c r="AY200" s="6"/>
      <c r="AZ200" s="6"/>
    </row>
    <row r="201" spans="51:52" x14ac:dyDescent="0.3">
      <c r="AY201" s="6"/>
      <c r="AZ201" s="6"/>
    </row>
    <row r="202" spans="51:52" x14ac:dyDescent="0.3">
      <c r="AY202" s="6"/>
      <c r="AZ202" s="6"/>
    </row>
    <row r="203" spans="51:52" x14ac:dyDescent="0.3">
      <c r="AY203" s="6"/>
      <c r="AZ203" s="6"/>
    </row>
    <row r="204" spans="51:52" x14ac:dyDescent="0.3">
      <c r="AY204" s="6"/>
      <c r="AZ204" s="6"/>
    </row>
    <row r="205" spans="51:52" x14ac:dyDescent="0.3">
      <c r="AY205" s="6"/>
      <c r="AZ205" s="6"/>
    </row>
    <row r="206" spans="51:52" x14ac:dyDescent="0.3">
      <c r="AY206" s="6"/>
      <c r="AZ206" s="6"/>
    </row>
    <row r="207" spans="51:52" x14ac:dyDescent="0.3">
      <c r="AY207" s="6"/>
      <c r="AZ207" s="6"/>
    </row>
    <row r="208" spans="51:52" x14ac:dyDescent="0.3">
      <c r="AY208" s="6"/>
      <c r="AZ208" s="6"/>
    </row>
    <row r="209" spans="51:52" x14ac:dyDescent="0.3">
      <c r="AY209" s="6"/>
      <c r="AZ209" s="6"/>
    </row>
    <row r="210" spans="51:52" x14ac:dyDescent="0.3">
      <c r="AY210" s="6"/>
      <c r="AZ210" s="6"/>
    </row>
    <row r="211" spans="51:52" x14ac:dyDescent="0.3">
      <c r="AY211" s="6"/>
      <c r="AZ211" s="6"/>
    </row>
    <row r="212" spans="51:52" x14ac:dyDescent="0.3">
      <c r="AY212" s="6"/>
      <c r="AZ212" s="6"/>
    </row>
    <row r="213" spans="51:52" x14ac:dyDescent="0.3">
      <c r="AY213" s="6"/>
      <c r="AZ213" s="6"/>
    </row>
    <row r="214" spans="51:52" x14ac:dyDescent="0.3">
      <c r="AY214" s="6"/>
      <c r="AZ214" s="6"/>
    </row>
    <row r="215" spans="51:52" x14ac:dyDescent="0.3">
      <c r="AY215" s="6"/>
      <c r="AZ215" s="6"/>
    </row>
    <row r="216" spans="51:52" x14ac:dyDescent="0.3">
      <c r="AY216" s="6"/>
      <c r="AZ216" s="6"/>
    </row>
    <row r="217" spans="51:52" x14ac:dyDescent="0.3">
      <c r="AY217" s="6"/>
      <c r="AZ217" s="6"/>
    </row>
    <row r="218" spans="51:52" x14ac:dyDescent="0.3">
      <c r="AY218" s="6"/>
      <c r="AZ218" s="6"/>
    </row>
    <row r="219" spans="51:52" x14ac:dyDescent="0.3">
      <c r="AY219" s="6"/>
      <c r="AZ219" s="6"/>
    </row>
    <row r="220" spans="51:52" x14ac:dyDescent="0.3">
      <c r="AY220" s="6"/>
      <c r="AZ220" s="6"/>
    </row>
    <row r="221" spans="51:52" x14ac:dyDescent="0.3">
      <c r="AY221" s="6"/>
      <c r="AZ221" s="6"/>
    </row>
    <row r="222" spans="51:52" x14ac:dyDescent="0.3">
      <c r="AY222" s="6"/>
      <c r="AZ222" s="6"/>
    </row>
    <row r="223" spans="51:52" x14ac:dyDescent="0.3">
      <c r="AY223" s="6"/>
      <c r="AZ223" s="6"/>
    </row>
    <row r="224" spans="51:52" x14ac:dyDescent="0.3">
      <c r="AY224" s="6"/>
      <c r="AZ224" s="6"/>
    </row>
    <row r="225" spans="51:52" x14ac:dyDescent="0.3">
      <c r="AY225" s="6"/>
      <c r="AZ225" s="6"/>
    </row>
    <row r="226" spans="51:52" x14ac:dyDescent="0.3">
      <c r="AY226" s="6"/>
      <c r="AZ226" s="6"/>
    </row>
    <row r="227" spans="51:52" x14ac:dyDescent="0.3">
      <c r="AY227" s="6"/>
      <c r="AZ227" s="6"/>
    </row>
    <row r="228" spans="51:52" x14ac:dyDescent="0.3">
      <c r="AY228" s="6"/>
      <c r="AZ228" s="6"/>
    </row>
    <row r="229" spans="51:52" x14ac:dyDescent="0.3">
      <c r="AY229" s="6"/>
      <c r="AZ229" s="6"/>
    </row>
    <row r="230" spans="51:52" x14ac:dyDescent="0.3">
      <c r="AY230" s="6"/>
      <c r="AZ230" s="6"/>
    </row>
    <row r="231" spans="51:52" x14ac:dyDescent="0.3">
      <c r="AY231" s="6"/>
      <c r="AZ231" s="6"/>
    </row>
    <row r="232" spans="51:52" x14ac:dyDescent="0.3">
      <c r="AY232" s="6"/>
      <c r="AZ232" s="6"/>
    </row>
    <row r="233" spans="51:52" x14ac:dyDescent="0.3">
      <c r="AY233" s="6"/>
      <c r="AZ233" s="6"/>
    </row>
    <row r="234" spans="51:52" x14ac:dyDescent="0.3">
      <c r="AY234" s="6"/>
      <c r="AZ234" s="6"/>
    </row>
    <row r="235" spans="51:52" x14ac:dyDescent="0.3">
      <c r="AY235" s="6"/>
      <c r="AZ235" s="6"/>
    </row>
    <row r="236" spans="51:52" x14ac:dyDescent="0.3">
      <c r="AY236" s="6"/>
      <c r="AZ236" s="6"/>
    </row>
    <row r="237" spans="51:52" x14ac:dyDescent="0.3">
      <c r="AY237" s="6"/>
      <c r="AZ237" s="6"/>
    </row>
    <row r="238" spans="51:52" x14ac:dyDescent="0.3">
      <c r="AY238" s="6"/>
      <c r="AZ238" s="6"/>
    </row>
    <row r="239" spans="51:52" x14ac:dyDescent="0.3">
      <c r="AY239" s="6"/>
      <c r="AZ239" s="6"/>
    </row>
    <row r="240" spans="51:52" x14ac:dyDescent="0.3">
      <c r="AY240" s="6"/>
      <c r="AZ240" s="6"/>
    </row>
    <row r="241" spans="51:52" x14ac:dyDescent="0.3">
      <c r="AY241" s="6"/>
      <c r="AZ241" s="6"/>
    </row>
    <row r="242" spans="51:52" x14ac:dyDescent="0.3">
      <c r="AY242" s="6"/>
      <c r="AZ242" s="6"/>
    </row>
    <row r="243" spans="51:52" x14ac:dyDescent="0.3">
      <c r="AY243" s="6"/>
      <c r="AZ243" s="6"/>
    </row>
    <row r="244" spans="51:52" x14ac:dyDescent="0.3">
      <c r="AY244" s="6"/>
      <c r="AZ244" s="6"/>
    </row>
    <row r="245" spans="51:52" x14ac:dyDescent="0.3">
      <c r="AY245" s="6"/>
      <c r="AZ245" s="6"/>
    </row>
    <row r="246" spans="51:52" x14ac:dyDescent="0.3">
      <c r="AY246" s="6"/>
      <c r="AZ246" s="6"/>
    </row>
    <row r="247" spans="51:52" x14ac:dyDescent="0.3">
      <c r="AY247" s="6"/>
      <c r="AZ247" s="6"/>
    </row>
    <row r="248" spans="51:52" x14ac:dyDescent="0.3">
      <c r="AY248" s="6"/>
      <c r="AZ248" s="6"/>
    </row>
    <row r="249" spans="51:52" x14ac:dyDescent="0.3">
      <c r="AY249" s="6"/>
      <c r="AZ249" s="6"/>
    </row>
    <row r="250" spans="51:52" x14ac:dyDescent="0.3">
      <c r="AY250" s="6"/>
      <c r="AZ250" s="6"/>
    </row>
    <row r="251" spans="51:52" x14ac:dyDescent="0.3">
      <c r="AY251" s="6"/>
      <c r="AZ251" s="6"/>
    </row>
    <row r="252" spans="51:52" x14ac:dyDescent="0.3">
      <c r="AY252" s="6"/>
      <c r="AZ252" s="6"/>
    </row>
    <row r="253" spans="51:52" x14ac:dyDescent="0.3">
      <c r="AY253" s="6"/>
      <c r="AZ253" s="6"/>
    </row>
    <row r="254" spans="51:52" x14ac:dyDescent="0.3">
      <c r="AY254" s="6"/>
      <c r="AZ254" s="6"/>
    </row>
    <row r="255" spans="51:52" x14ac:dyDescent="0.3">
      <c r="AY255" s="6"/>
      <c r="AZ255" s="6"/>
    </row>
    <row r="256" spans="51:52" x14ac:dyDescent="0.3">
      <c r="AY256" s="6"/>
      <c r="AZ256" s="6"/>
    </row>
    <row r="257" spans="51:52" x14ac:dyDescent="0.3">
      <c r="AY257" s="6"/>
      <c r="AZ257" s="6"/>
    </row>
    <row r="258" spans="51:52" x14ac:dyDescent="0.3">
      <c r="AY258" s="6"/>
      <c r="AZ258" s="6"/>
    </row>
    <row r="259" spans="51:52" x14ac:dyDescent="0.3">
      <c r="AY259" s="6"/>
      <c r="AZ259" s="6"/>
    </row>
    <row r="260" spans="51:52" x14ac:dyDescent="0.3">
      <c r="AY260" s="6"/>
      <c r="AZ260" s="6"/>
    </row>
    <row r="261" spans="51:52" x14ac:dyDescent="0.3">
      <c r="AY261" s="6"/>
      <c r="AZ261" s="6"/>
    </row>
    <row r="262" spans="51:52" x14ac:dyDescent="0.3">
      <c r="AY262" s="6"/>
      <c r="AZ262" s="6"/>
    </row>
    <row r="263" spans="51:52" x14ac:dyDescent="0.3">
      <c r="AY263" s="6"/>
      <c r="AZ263" s="6"/>
    </row>
    <row r="264" spans="51:52" x14ac:dyDescent="0.3">
      <c r="AY264" s="6"/>
      <c r="AZ264" s="6"/>
    </row>
    <row r="265" spans="51:52" x14ac:dyDescent="0.3">
      <c r="AY265" s="6"/>
      <c r="AZ265" s="6"/>
    </row>
    <row r="266" spans="51:52" x14ac:dyDescent="0.3">
      <c r="AY266" s="6"/>
      <c r="AZ266" s="6"/>
    </row>
  </sheetData>
  <autoFilter ref="A37:BR72" xr:uid="{612A77CC-103F-4819-8443-427B020E405D}">
    <filterColumn colId="5" showButton="0"/>
    <sortState xmlns:xlrd2="http://schemas.microsoft.com/office/spreadsheetml/2017/richdata2" ref="A38:BR72">
      <sortCondition descending="1" ref="AT37:AT72"/>
    </sortState>
  </autoFilter>
  <mergeCells count="44">
    <mergeCell ref="A35:V35"/>
    <mergeCell ref="A29:V29"/>
    <mergeCell ref="A34:V34"/>
    <mergeCell ref="A31:V31"/>
    <mergeCell ref="A32:V32"/>
    <mergeCell ref="A33:V33"/>
    <mergeCell ref="BR3:BU5"/>
    <mergeCell ref="D86:AK86"/>
    <mergeCell ref="D87:AK87"/>
    <mergeCell ref="D94:AK94"/>
    <mergeCell ref="D95:AK95"/>
    <mergeCell ref="A30:V30"/>
    <mergeCell ref="A25:V25"/>
    <mergeCell ref="BA3:BO5"/>
    <mergeCell ref="A3:AC3"/>
    <mergeCell ref="F37:G37"/>
    <mergeCell ref="A18:V18"/>
    <mergeCell ref="A21:V21"/>
    <mergeCell ref="A24:G24"/>
    <mergeCell ref="A26:V26"/>
    <mergeCell ref="A27:V27"/>
    <mergeCell ref="A28:V28"/>
    <mergeCell ref="D96:AK96"/>
    <mergeCell ref="D97:AK97"/>
    <mergeCell ref="D98:AK98"/>
    <mergeCell ref="D99:AK99"/>
    <mergeCell ref="D88:AK88"/>
    <mergeCell ref="D89:AK89"/>
    <mergeCell ref="D90:AK90"/>
    <mergeCell ref="D91:AK91"/>
    <mergeCell ref="D92:AK92"/>
    <mergeCell ref="D93:AK93"/>
    <mergeCell ref="C110:C111"/>
    <mergeCell ref="D110:AK110"/>
    <mergeCell ref="D111:AK111"/>
    <mergeCell ref="D100:AK100"/>
    <mergeCell ref="D101:AK101"/>
    <mergeCell ref="C103:C104"/>
    <mergeCell ref="D103:AK103"/>
    <mergeCell ref="D104:AK104"/>
    <mergeCell ref="D105:AH105"/>
    <mergeCell ref="D107:AK107"/>
    <mergeCell ref="D108:AK108"/>
    <mergeCell ref="D109:AK109"/>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237F-1A3D-4141-8E44-A490EF9B6AB7}">
  <sheetPr>
    <tabColor rgb="FF7030A0"/>
  </sheetPr>
  <dimension ref="A1:CD649"/>
  <sheetViews>
    <sheetView topLeftCell="A242" zoomScale="89" zoomScaleNormal="89" workbookViewId="0">
      <selection activeCell="BE539" sqref="BE539"/>
    </sheetView>
  </sheetViews>
  <sheetFormatPr defaultRowHeight="15" x14ac:dyDescent="0.25"/>
  <cols>
    <col min="1" max="1" width="22.42578125" customWidth="1"/>
    <col min="2" max="2" width="11.5703125" customWidth="1"/>
    <col min="4" max="4" width="16.7109375" customWidth="1"/>
    <col min="6" max="6" width="15.42578125" customWidth="1"/>
    <col min="7" max="7" width="19.5703125" customWidth="1"/>
    <col min="8" max="8" width="44.28515625" customWidth="1"/>
    <col min="9" max="9" width="15.140625" customWidth="1"/>
    <col min="10" max="10" width="16" customWidth="1"/>
    <col min="11" max="12" width="20" customWidth="1"/>
    <col min="13" max="13" width="21.85546875" customWidth="1"/>
    <col min="14" max="14" width="18.140625" customWidth="1"/>
    <col min="15" max="15" width="13.7109375" customWidth="1"/>
    <col min="16" max="16" width="17.140625" customWidth="1"/>
    <col min="17" max="17" width="15.42578125" customWidth="1"/>
    <col min="19" max="19" width="19.140625" customWidth="1"/>
    <col min="20" max="20" width="11.140625" customWidth="1"/>
    <col min="22" max="22" width="16.5703125" customWidth="1"/>
    <col min="23" max="23" width="20.85546875" customWidth="1"/>
    <col min="24" max="24" width="9.140625" customWidth="1"/>
    <col min="25" max="25" width="18" customWidth="1"/>
    <col min="26" max="26" width="16.7109375" customWidth="1"/>
    <col min="27" max="27" width="18.5703125" customWidth="1"/>
    <col min="31" max="31" width="22.28515625" customWidth="1"/>
    <col min="32" max="32" width="17.42578125" customWidth="1"/>
    <col min="35" max="35" width="18.42578125" customWidth="1"/>
    <col min="38" max="38" width="23.5703125" customWidth="1"/>
    <col min="41" max="41" width="25.5703125" customWidth="1"/>
    <col min="42" max="42" width="22.85546875" customWidth="1"/>
    <col min="44" max="44" width="20.7109375" customWidth="1"/>
    <col min="45" max="45" width="24.5703125" customWidth="1"/>
    <col min="47" max="47" width="25.28515625" customWidth="1"/>
    <col min="48" max="48" width="21.5703125" customWidth="1"/>
    <col min="50" max="50" width="11" customWidth="1"/>
    <col min="51" max="51" width="11.85546875" customWidth="1"/>
    <col min="52" max="52" width="12.28515625" customWidth="1"/>
    <col min="53" max="53" width="16.5703125" style="9" customWidth="1"/>
    <col min="54" max="54" width="12.5703125" customWidth="1"/>
    <col min="71" max="71" width="9.140625" customWidth="1"/>
  </cols>
  <sheetData>
    <row r="1" spans="1:54"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8"/>
      <c r="BB1" s="6"/>
    </row>
    <row r="2" spans="1:54" x14ac:dyDescent="0.25">
      <c r="A2" s="6"/>
      <c r="B2" s="6"/>
      <c r="C2" s="6"/>
      <c r="D2" s="6"/>
      <c r="E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8"/>
      <c r="BB2" s="6"/>
    </row>
    <row r="3" spans="1:54"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8"/>
      <c r="BB3" s="6"/>
    </row>
    <row r="4" spans="1:54" x14ac:dyDescent="0.2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8"/>
      <c r="BB4" s="6"/>
    </row>
    <row r="5" spans="1:54"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8"/>
      <c r="BB5" s="6"/>
    </row>
    <row r="6" spans="1:54"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8"/>
      <c r="BB6" s="6"/>
    </row>
    <row r="7" spans="1:54" x14ac:dyDescent="0.2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8"/>
      <c r="BB7" s="6"/>
    </row>
    <row r="8" spans="1:54" x14ac:dyDescent="0.25">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8"/>
      <c r="BB8" s="6"/>
    </row>
    <row r="9" spans="1:54"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8"/>
      <c r="BB9" s="6"/>
    </row>
    <row r="10" spans="1:54"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8"/>
      <c r="BB10" s="6"/>
    </row>
    <row r="11" spans="1:54" x14ac:dyDescent="0.2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8"/>
      <c r="BB11" s="6"/>
    </row>
    <row r="12" spans="1:54" x14ac:dyDescent="0.2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8"/>
      <c r="BB12" s="6"/>
    </row>
    <row r="13" spans="1:54"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8"/>
      <c r="BB13" s="6"/>
    </row>
    <row r="14" spans="1:54"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8"/>
      <c r="BB14" s="6"/>
    </row>
    <row r="15" spans="1:54" ht="36.75" x14ac:dyDescent="0.25">
      <c r="A15" s="425" t="s">
        <v>216</v>
      </c>
      <c r="B15" s="426"/>
      <c r="C15" s="426"/>
      <c r="D15" s="426"/>
      <c r="E15" s="426"/>
      <c r="F15" s="426"/>
      <c r="G15" s="426"/>
      <c r="H15" s="426"/>
      <c r="I15" s="426"/>
      <c r="J15" s="426"/>
      <c r="K15" s="426"/>
      <c r="L15" s="426"/>
      <c r="M15" s="426"/>
      <c r="N15" s="426"/>
      <c r="O15" s="426"/>
      <c r="P15" s="426"/>
      <c r="Q15" s="426"/>
      <c r="R15" s="426"/>
      <c r="S15" s="426"/>
      <c r="T15" s="426"/>
      <c r="U15" s="426"/>
      <c r="V15" s="426"/>
      <c r="W15" s="42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8"/>
      <c r="BB15" s="6"/>
    </row>
    <row r="16" spans="1:54" ht="24" customHeight="1" x14ac:dyDescent="0.25">
      <c r="A16" s="449" t="s">
        <v>217</v>
      </c>
      <c r="B16" s="450"/>
      <c r="C16" s="450"/>
      <c r="D16" s="450"/>
      <c r="E16" s="450"/>
      <c r="F16" s="450"/>
      <c r="G16" s="450"/>
      <c r="H16" s="450"/>
      <c r="I16" s="450"/>
      <c r="J16" s="450"/>
      <c r="K16" s="450"/>
      <c r="L16" s="450"/>
      <c r="M16" s="450"/>
      <c r="N16" s="450"/>
      <c r="O16" s="450"/>
      <c r="P16" s="450"/>
      <c r="Q16" s="450"/>
      <c r="R16" s="450"/>
      <c r="S16" s="450"/>
      <c r="T16" s="450"/>
      <c r="U16" s="450"/>
      <c r="V16" s="450"/>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8"/>
      <c r="BB16" s="6"/>
    </row>
    <row r="17" spans="1:54" ht="21.75" customHeight="1" x14ac:dyDescent="0.25">
      <c r="A17" s="449" t="s">
        <v>317</v>
      </c>
      <c r="B17" s="450"/>
      <c r="C17" s="450"/>
      <c r="D17" s="450"/>
      <c r="E17" s="450"/>
      <c r="F17" s="450"/>
      <c r="G17" s="450"/>
      <c r="H17" s="450"/>
      <c r="I17" s="450"/>
      <c r="J17" s="450"/>
      <c r="K17" s="450"/>
      <c r="L17" s="450"/>
      <c r="M17" s="450"/>
      <c r="N17" s="450"/>
      <c r="O17" s="450"/>
      <c r="P17" s="450"/>
      <c r="Q17" s="450"/>
      <c r="R17" s="450"/>
      <c r="S17" s="450"/>
      <c r="T17" s="450"/>
      <c r="U17" s="450"/>
      <c r="V17" s="450"/>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8"/>
      <c r="BB17" s="6"/>
    </row>
    <row r="18" spans="1:54" ht="21.75" customHeight="1" x14ac:dyDescent="0.25">
      <c r="A18" s="449" t="s">
        <v>318</v>
      </c>
      <c r="B18" s="450"/>
      <c r="C18" s="450"/>
      <c r="D18" s="450"/>
      <c r="E18" s="450"/>
      <c r="F18" s="450"/>
      <c r="G18" s="450"/>
      <c r="H18" s="450"/>
      <c r="I18" s="450"/>
      <c r="J18" s="450"/>
      <c r="K18" s="450"/>
      <c r="L18" s="450"/>
      <c r="M18" s="450"/>
      <c r="N18" s="450"/>
      <c r="O18" s="450"/>
      <c r="P18" s="450"/>
      <c r="Q18" s="450"/>
      <c r="R18" s="450"/>
      <c r="S18" s="450"/>
      <c r="T18" s="450"/>
      <c r="U18" s="450"/>
      <c r="V18" s="450"/>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8"/>
      <c r="BB18" s="6"/>
    </row>
    <row r="19" spans="1:54" ht="23.25" customHeight="1" x14ac:dyDescent="0.25">
      <c r="A19" s="449" t="s">
        <v>319</v>
      </c>
      <c r="B19" s="450"/>
      <c r="C19" s="450"/>
      <c r="D19" s="450"/>
      <c r="E19" s="450"/>
      <c r="F19" s="450"/>
      <c r="G19" s="450"/>
      <c r="H19" s="450"/>
      <c r="I19" s="450"/>
      <c r="J19" s="450"/>
      <c r="K19" s="450"/>
      <c r="L19" s="450"/>
      <c r="M19" s="450"/>
      <c r="N19" s="450"/>
      <c r="O19" s="450"/>
      <c r="P19" s="450"/>
      <c r="Q19" s="450"/>
      <c r="R19" s="450"/>
      <c r="S19" s="450"/>
      <c r="T19" s="450"/>
      <c r="U19" s="450"/>
      <c r="V19" s="450"/>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8"/>
      <c r="BB19" s="6"/>
    </row>
    <row r="20" spans="1:54" ht="24" customHeight="1" x14ac:dyDescent="0.25">
      <c r="A20" s="449" t="s">
        <v>320</v>
      </c>
      <c r="B20" s="450"/>
      <c r="C20" s="450"/>
      <c r="D20" s="450"/>
      <c r="E20" s="450"/>
      <c r="F20" s="450"/>
      <c r="G20" s="450"/>
      <c r="H20" s="450"/>
      <c r="I20" s="450"/>
      <c r="J20" s="450"/>
      <c r="K20" s="450"/>
      <c r="L20" s="450"/>
      <c r="M20" s="450"/>
      <c r="N20" s="450"/>
      <c r="O20" s="450"/>
      <c r="P20" s="450"/>
      <c r="Q20" s="450"/>
      <c r="R20" s="450"/>
      <c r="S20" s="450"/>
      <c r="T20" s="450"/>
      <c r="U20" s="450"/>
      <c r="V20" s="450"/>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8"/>
      <c r="BB20" s="6"/>
    </row>
    <row r="21" spans="1:54" ht="24.75" customHeight="1" x14ac:dyDescent="0.25">
      <c r="A21" s="449" t="s">
        <v>321</v>
      </c>
      <c r="B21" s="450"/>
      <c r="C21" s="450"/>
      <c r="D21" s="450"/>
      <c r="E21" s="450"/>
      <c r="F21" s="450"/>
      <c r="G21" s="450"/>
      <c r="H21" s="450"/>
      <c r="I21" s="450"/>
      <c r="J21" s="450"/>
      <c r="K21" s="450"/>
      <c r="L21" s="450"/>
      <c r="M21" s="450"/>
      <c r="N21" s="450"/>
      <c r="O21" s="450"/>
      <c r="P21" s="450"/>
      <c r="Q21" s="450"/>
      <c r="R21" s="450"/>
      <c r="S21" s="450"/>
      <c r="T21" s="450"/>
      <c r="U21" s="450"/>
      <c r="V21" s="450"/>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8"/>
      <c r="BB21" s="6"/>
    </row>
    <row r="22" spans="1:54" ht="24.75" customHeight="1" x14ac:dyDescent="0.25">
      <c r="A22" s="449" t="s">
        <v>322</v>
      </c>
      <c r="B22" s="450"/>
      <c r="C22" s="450"/>
      <c r="D22" s="450"/>
      <c r="E22" s="450"/>
      <c r="F22" s="450"/>
      <c r="G22" s="450"/>
      <c r="H22" s="450"/>
      <c r="I22" s="450"/>
      <c r="J22" s="450"/>
      <c r="K22" s="450"/>
      <c r="L22" s="450"/>
      <c r="M22" s="450"/>
      <c r="N22" s="450"/>
      <c r="O22" s="450"/>
      <c r="P22" s="450"/>
      <c r="Q22" s="450"/>
      <c r="R22" s="450"/>
      <c r="S22" s="450"/>
      <c r="T22" s="450"/>
      <c r="U22" s="450"/>
      <c r="V22" s="450"/>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8"/>
      <c r="BB22" s="6"/>
    </row>
    <row r="23" spans="1:54" ht="24" customHeight="1" x14ac:dyDescent="0.25">
      <c r="A23" s="449" t="s">
        <v>323</v>
      </c>
      <c r="B23" s="450"/>
      <c r="C23" s="450"/>
      <c r="D23" s="450"/>
      <c r="E23" s="450"/>
      <c r="F23" s="450"/>
      <c r="G23" s="450"/>
      <c r="H23" s="450"/>
      <c r="I23" s="450"/>
      <c r="J23" s="450"/>
      <c r="K23" s="450"/>
      <c r="L23" s="450"/>
      <c r="M23" s="450"/>
      <c r="N23" s="450"/>
      <c r="O23" s="450"/>
      <c r="P23" s="450"/>
      <c r="Q23" s="450"/>
      <c r="R23" s="450"/>
      <c r="S23" s="450"/>
      <c r="T23" s="450"/>
      <c r="U23" s="450"/>
      <c r="V23" s="450"/>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8"/>
      <c r="BB23" s="6"/>
    </row>
    <row r="24" spans="1:54" ht="40.5" customHeight="1" x14ac:dyDescent="0.25">
      <c r="A24" s="449" t="s">
        <v>324</v>
      </c>
      <c r="B24" s="450"/>
      <c r="C24" s="450"/>
      <c r="D24" s="450"/>
      <c r="E24" s="450"/>
      <c r="F24" s="450"/>
      <c r="G24" s="450"/>
      <c r="H24" s="450"/>
      <c r="I24" s="450"/>
      <c r="J24" s="450"/>
      <c r="K24" s="450"/>
      <c r="L24" s="450"/>
      <c r="M24" s="450"/>
      <c r="N24" s="450"/>
      <c r="O24" s="450"/>
      <c r="P24" s="450"/>
      <c r="Q24" s="450"/>
      <c r="R24" s="450"/>
      <c r="S24" s="450"/>
      <c r="T24" s="450"/>
      <c r="U24" s="450"/>
      <c r="V24" s="450"/>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8"/>
      <c r="BB24" s="6"/>
    </row>
    <row r="25" spans="1:54" ht="39" customHeight="1" x14ac:dyDescent="0.25">
      <c r="A25" s="449" t="s">
        <v>325</v>
      </c>
      <c r="B25" s="450"/>
      <c r="C25" s="450"/>
      <c r="D25" s="450"/>
      <c r="E25" s="450"/>
      <c r="F25" s="450"/>
      <c r="G25" s="450"/>
      <c r="H25" s="450"/>
      <c r="I25" s="450"/>
      <c r="J25" s="450"/>
      <c r="K25" s="450"/>
      <c r="L25" s="450"/>
      <c r="M25" s="450"/>
      <c r="N25" s="450"/>
      <c r="O25" s="450"/>
      <c r="P25" s="450"/>
      <c r="Q25" s="450"/>
      <c r="R25" s="450"/>
      <c r="S25" s="450"/>
      <c r="T25" s="450"/>
      <c r="U25" s="450"/>
      <c r="V25" s="450"/>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8"/>
      <c r="BB25" s="6"/>
    </row>
    <row r="26" spans="1:54" ht="41.25" customHeight="1" x14ac:dyDescent="0.25">
      <c r="A26" s="449" t="s">
        <v>326</v>
      </c>
      <c r="B26" s="450"/>
      <c r="C26" s="450"/>
      <c r="D26" s="450"/>
      <c r="E26" s="450"/>
      <c r="F26" s="450"/>
      <c r="G26" s="450"/>
      <c r="H26" s="450"/>
      <c r="I26" s="450"/>
      <c r="J26" s="450"/>
      <c r="K26" s="450"/>
      <c r="L26" s="450"/>
      <c r="M26" s="450"/>
      <c r="N26" s="450"/>
      <c r="O26" s="450"/>
      <c r="P26" s="450"/>
      <c r="Q26" s="450"/>
      <c r="R26" s="450"/>
      <c r="S26" s="450"/>
      <c r="T26" s="450"/>
      <c r="U26" s="450"/>
      <c r="V26" s="450"/>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8"/>
      <c r="BB26" s="6"/>
    </row>
    <row r="27" spans="1:54" ht="38.25" customHeight="1" x14ac:dyDescent="0.25">
      <c r="A27" s="449" t="s">
        <v>327</v>
      </c>
      <c r="B27" s="450"/>
      <c r="C27" s="450"/>
      <c r="D27" s="450"/>
      <c r="E27" s="450"/>
      <c r="F27" s="450"/>
      <c r="G27" s="450"/>
      <c r="H27" s="450"/>
      <c r="I27" s="450"/>
      <c r="J27" s="450"/>
      <c r="K27" s="450"/>
      <c r="L27" s="450"/>
      <c r="M27" s="450"/>
      <c r="N27" s="450"/>
      <c r="O27" s="450"/>
      <c r="P27" s="450"/>
      <c r="Q27" s="450"/>
      <c r="R27" s="450"/>
      <c r="S27" s="450"/>
      <c r="T27" s="450"/>
      <c r="U27" s="450"/>
      <c r="V27" s="450"/>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8"/>
      <c r="BB27" s="6"/>
    </row>
    <row r="28" spans="1:54" x14ac:dyDescent="0.25">
      <c r="A28" s="59"/>
      <c r="B28" s="59"/>
      <c r="C28" s="59"/>
      <c r="D28" s="59"/>
      <c r="E28" s="59"/>
      <c r="F28" s="59"/>
      <c r="G28" s="59"/>
      <c r="H28" s="59"/>
      <c r="I28" s="59"/>
      <c r="J28" s="59"/>
      <c r="K28" s="59"/>
      <c r="L28" s="59"/>
      <c r="M28" s="59"/>
      <c r="N28" s="59"/>
      <c r="O28" s="59"/>
      <c r="P28" s="59"/>
      <c r="Q28" s="59"/>
      <c r="R28" s="59"/>
      <c r="S28" s="59"/>
      <c r="T28" s="59"/>
      <c r="U28" s="59"/>
      <c r="V28" s="59"/>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8"/>
      <c r="BB28" s="6"/>
    </row>
    <row r="29" spans="1:54"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8"/>
      <c r="BB29" s="6"/>
    </row>
    <row r="30" spans="1:54"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8"/>
      <c r="BB30" s="6"/>
    </row>
    <row r="31" spans="1:54"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8"/>
      <c r="BB31" s="6"/>
    </row>
    <row r="32" spans="1:54"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8"/>
      <c r="BB32" s="6"/>
    </row>
    <row r="33" spans="1:82"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8"/>
      <c r="BB33" s="6"/>
    </row>
    <row r="34" spans="1:82"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8"/>
      <c r="BB34" s="6"/>
    </row>
    <row r="35" spans="1:82"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8"/>
      <c r="BB35" s="6"/>
    </row>
    <row r="36" spans="1:82"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8"/>
      <c r="BB36" s="6"/>
    </row>
    <row r="37" spans="1:82"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8"/>
      <c r="BB37" s="6"/>
    </row>
    <row r="38" spans="1:82"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8"/>
      <c r="BB38" s="6"/>
    </row>
    <row r="39" spans="1:82"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8"/>
      <c r="BB39" s="6"/>
    </row>
    <row r="40" spans="1:82"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8"/>
      <c r="BB40" s="6"/>
      <c r="BE40" t="s">
        <v>309</v>
      </c>
      <c r="BF40" t="s">
        <v>310</v>
      </c>
      <c r="BG40" t="s">
        <v>311</v>
      </c>
      <c r="BP40" t="s">
        <v>303</v>
      </c>
      <c r="BQ40" t="s">
        <v>307</v>
      </c>
      <c r="BR40" t="s">
        <v>308</v>
      </c>
    </row>
    <row r="41" spans="1:82"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8"/>
      <c r="BB41" s="6"/>
      <c r="BG41" s="91"/>
      <c r="BH41" s="91"/>
      <c r="BI41" s="91"/>
      <c r="BJ41" s="91"/>
      <c r="BK41" s="91"/>
      <c r="BL41" s="91"/>
      <c r="BM41" s="91"/>
      <c r="BN41" s="91"/>
      <c r="BO41" s="91"/>
      <c r="BP41" s="91"/>
      <c r="BQ41" s="91"/>
      <c r="BR41" s="91"/>
    </row>
    <row r="42" spans="1:82"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8"/>
      <c r="BB42" s="6"/>
    </row>
    <row r="43" spans="1:82"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8"/>
      <c r="BB43" s="6"/>
    </row>
    <row r="44" spans="1:82"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8"/>
      <c r="BB44" s="6"/>
    </row>
    <row r="45" spans="1:82"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8"/>
      <c r="BB45" s="6"/>
    </row>
    <row r="46" spans="1:82"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8"/>
      <c r="BB46" s="6"/>
      <c r="BC46" s="6"/>
      <c r="BD46" s="6"/>
      <c r="BE46" s="6"/>
      <c r="BF46" s="6"/>
      <c r="BG46" s="6"/>
      <c r="BH46" s="6"/>
      <c r="BI46" s="6"/>
    </row>
    <row r="47" spans="1:82"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8"/>
      <c r="BB47" s="6"/>
      <c r="BC47" s="6"/>
      <c r="BD47" s="6"/>
      <c r="BE47" s="6"/>
      <c r="BF47" s="6"/>
      <c r="BG47" s="6"/>
      <c r="BH47" s="6"/>
      <c r="BI47" s="6"/>
    </row>
    <row r="48" spans="1:82" ht="90"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8"/>
      <c r="BB48" s="6"/>
      <c r="BC48" s="6"/>
      <c r="BD48" s="6"/>
      <c r="BE48" s="6"/>
      <c r="BF48" s="6"/>
      <c r="BG48" s="6"/>
      <c r="BH48" s="6"/>
      <c r="BI48" s="6"/>
      <c r="BP48" s="90" t="s">
        <v>304</v>
      </c>
      <c r="BQ48" s="90"/>
      <c r="BR48" s="90"/>
      <c r="BW48" t="s">
        <v>115</v>
      </c>
      <c r="BX48" t="s">
        <v>305</v>
      </c>
      <c r="CA48" t="s">
        <v>115</v>
      </c>
      <c r="CD48" t="s">
        <v>306</v>
      </c>
    </row>
    <row r="49" spans="1:6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t="e">
        <f>((70/AB49)/E49)*1000</f>
        <v>#DIV/0!</v>
      </c>
      <c r="AL49" s="6"/>
      <c r="AM49" s="6"/>
      <c r="AN49" s="6"/>
      <c r="AO49" s="6"/>
      <c r="AP49" s="6"/>
      <c r="AQ49" s="6"/>
      <c r="AR49" s="6"/>
      <c r="AS49" s="6"/>
      <c r="AT49" s="6"/>
      <c r="AU49" s="6"/>
      <c r="AV49" s="6"/>
      <c r="AW49" s="6"/>
      <c r="AX49" s="6"/>
      <c r="AY49" s="6"/>
      <c r="AZ49" s="6"/>
      <c r="BA49" s="8"/>
      <c r="BB49" s="6"/>
      <c r="BC49" s="6"/>
      <c r="BD49" s="6" t="s">
        <v>158</v>
      </c>
      <c r="BE49" s="6"/>
      <c r="BF49" s="6"/>
      <c r="BG49" s="6"/>
      <c r="BH49" s="6"/>
      <c r="BI49" s="6"/>
    </row>
    <row r="50" spans="1:6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8"/>
      <c r="BB50" s="6"/>
      <c r="BC50" s="6"/>
      <c r="BD50" s="6"/>
      <c r="BE50" s="6"/>
      <c r="BF50" s="6"/>
      <c r="BG50" s="6"/>
      <c r="BH50" s="6"/>
      <c r="BI50" s="6"/>
    </row>
    <row r="51" spans="1:6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8"/>
      <c r="BB51" s="6"/>
      <c r="BC51" s="6"/>
      <c r="BD51" s="6"/>
      <c r="BE51" s="6"/>
      <c r="BF51" s="6"/>
      <c r="BG51" s="6"/>
      <c r="BH51" s="6"/>
      <c r="BI51" s="6"/>
    </row>
    <row r="52" spans="1:61"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8"/>
      <c r="BB52" s="6"/>
      <c r="BC52" s="6"/>
      <c r="BD52" s="6"/>
      <c r="BE52" s="6"/>
      <c r="BF52" s="6"/>
      <c r="BG52" s="6"/>
      <c r="BH52" s="6"/>
      <c r="BI52" s="6"/>
    </row>
    <row r="53" spans="1:61"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8"/>
      <c r="BB53" s="6"/>
      <c r="BC53" s="6"/>
      <c r="BD53" s="6"/>
      <c r="BE53" s="6"/>
      <c r="BF53" s="6"/>
      <c r="BG53" s="6"/>
      <c r="BH53" s="6"/>
      <c r="BI53" s="6"/>
    </row>
    <row r="54" spans="1:61"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8"/>
      <c r="BB54" s="6"/>
      <c r="BC54" s="6"/>
      <c r="BD54" s="6"/>
      <c r="BE54" s="6"/>
      <c r="BF54" s="6"/>
      <c r="BG54" s="6"/>
      <c r="BH54" s="6"/>
      <c r="BI54" s="6"/>
    </row>
    <row r="55" spans="1:61"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8"/>
      <c r="BB55" s="6"/>
      <c r="BC55" s="6"/>
      <c r="BD55" s="6"/>
      <c r="BE55" s="6"/>
      <c r="BF55" s="6"/>
      <c r="BG55" s="6"/>
      <c r="BH55" s="6"/>
      <c r="BI55" s="6"/>
    </row>
    <row r="56" spans="1:61"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8"/>
      <c r="BB56" s="6"/>
      <c r="BC56" s="6"/>
      <c r="BD56" s="6"/>
      <c r="BE56" s="6"/>
      <c r="BF56" s="6"/>
      <c r="BG56" s="6"/>
      <c r="BH56" s="6"/>
      <c r="BI56" s="6"/>
    </row>
    <row r="57" spans="1:61" x14ac:dyDescent="0.25">
      <c r="A57" s="6"/>
      <c r="B57" s="6"/>
      <c r="C57" s="6"/>
      <c r="D57" s="87"/>
      <c r="E57" s="87"/>
      <c r="F57" s="87"/>
      <c r="G57" s="87"/>
      <c r="H57" s="87"/>
      <c r="I57" s="87"/>
      <c r="J57" s="6"/>
      <c r="K57" s="6"/>
      <c r="L57" s="6"/>
      <c r="M57" s="87"/>
      <c r="N57" s="87"/>
      <c r="O57" s="6"/>
      <c r="P57" s="6"/>
      <c r="Q57" s="6"/>
      <c r="R57" s="6"/>
      <c r="S57" s="6"/>
      <c r="T57" s="6"/>
      <c r="U57" s="6"/>
      <c r="V57" s="6"/>
      <c r="W57" s="87"/>
      <c r="X57" s="6"/>
      <c r="Y57" s="6"/>
      <c r="Z57" s="6"/>
      <c r="AA57" s="6"/>
      <c r="AB57" s="87">
        <v>61</v>
      </c>
      <c r="AC57" s="87">
        <v>8</v>
      </c>
      <c r="AD57" s="87">
        <v>31</v>
      </c>
      <c r="AE57" s="87">
        <v>74</v>
      </c>
      <c r="AF57" s="87">
        <v>6</v>
      </c>
      <c r="AG57" s="88">
        <v>62</v>
      </c>
      <c r="AH57" s="88">
        <v>3</v>
      </c>
      <c r="AI57" s="88">
        <v>3.41</v>
      </c>
      <c r="AJ57" s="88">
        <v>5</v>
      </c>
      <c r="AK57" s="6" t="e">
        <f>((70/AB57)/E57)*1000</f>
        <v>#DIV/0!</v>
      </c>
      <c r="AL57" s="87">
        <v>23.9</v>
      </c>
      <c r="AM57" s="6"/>
      <c r="AN57" s="6"/>
      <c r="AO57" s="6"/>
      <c r="AP57" s="87">
        <v>10</v>
      </c>
      <c r="AQ57" s="6"/>
      <c r="AR57" s="6"/>
      <c r="AS57" s="6"/>
      <c r="AT57" s="6"/>
      <c r="AU57" s="6"/>
      <c r="AV57" s="6"/>
      <c r="AW57" s="6"/>
      <c r="AX57" s="6"/>
      <c r="AY57" s="6"/>
      <c r="AZ57" s="6"/>
      <c r="BA57" s="8"/>
      <c r="BB57" s="6"/>
      <c r="BC57" s="6"/>
      <c r="BD57" s="6"/>
      <c r="BE57" s="6"/>
      <c r="BF57" s="6"/>
      <c r="BG57" s="6"/>
      <c r="BH57" s="6"/>
      <c r="BI57" s="6"/>
    </row>
    <row r="58" spans="1:61"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8"/>
      <c r="BB58" s="6"/>
      <c r="BC58" s="6"/>
      <c r="BD58" s="6"/>
      <c r="BE58" s="6"/>
      <c r="BF58" s="6"/>
      <c r="BG58" s="6"/>
      <c r="BH58" s="6"/>
      <c r="BI58" s="6"/>
    </row>
    <row r="59" spans="1:61"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8"/>
      <c r="BB59" s="6"/>
      <c r="BC59" s="6"/>
      <c r="BD59" s="6"/>
      <c r="BE59" s="6"/>
      <c r="BF59" s="6"/>
      <c r="BG59" s="6"/>
      <c r="BH59" s="6"/>
      <c r="BI59" s="6"/>
    </row>
    <row r="60" spans="1:61"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8"/>
      <c r="BB60" s="6"/>
      <c r="BC60" s="6"/>
      <c r="BD60" s="6"/>
      <c r="BE60" s="6"/>
      <c r="BF60" s="6"/>
      <c r="BG60" s="6"/>
      <c r="BH60" s="6"/>
      <c r="BI60" s="6"/>
    </row>
    <row r="61" spans="1:61"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8"/>
      <c r="BB61" s="6"/>
      <c r="BC61" s="6"/>
      <c r="BD61" s="6"/>
      <c r="BE61" s="6"/>
      <c r="BF61" s="6"/>
      <c r="BG61" s="6"/>
      <c r="BH61" s="6"/>
      <c r="BI61" s="6"/>
    </row>
    <row r="62" spans="1:6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8"/>
      <c r="BB62" s="6"/>
      <c r="BC62" s="6"/>
      <c r="BD62" s="6"/>
      <c r="BE62" s="6"/>
      <c r="BF62" s="6"/>
      <c r="BG62" s="6"/>
      <c r="BH62" s="6"/>
      <c r="BI62" s="6"/>
    </row>
    <row r="63" spans="1:61"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8"/>
      <c r="BB63" s="6"/>
      <c r="BC63" s="6"/>
      <c r="BD63" s="6"/>
      <c r="BE63" s="6"/>
      <c r="BF63" s="6"/>
      <c r="BG63" s="6"/>
      <c r="BH63" s="6"/>
      <c r="BI63" s="6"/>
    </row>
    <row r="64" spans="1:6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8"/>
      <c r="BB64" s="6"/>
      <c r="BC64" s="6"/>
      <c r="BD64" s="6"/>
      <c r="BE64" s="6"/>
      <c r="BF64" s="6"/>
      <c r="BG64" s="6"/>
      <c r="BH64" s="6"/>
      <c r="BI64" s="6"/>
    </row>
    <row r="65" spans="1:6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8"/>
      <c r="BB65" s="6"/>
      <c r="BC65" s="6"/>
      <c r="BD65" s="6"/>
      <c r="BE65" s="6"/>
      <c r="BF65" s="6"/>
      <c r="BG65" s="6"/>
      <c r="BH65" s="6"/>
      <c r="BI65" s="6"/>
    </row>
    <row r="66" spans="1:6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8"/>
      <c r="BB66" s="6"/>
      <c r="BC66" s="6"/>
      <c r="BD66" s="6"/>
      <c r="BE66" s="6"/>
      <c r="BF66" s="6"/>
      <c r="BG66" s="6"/>
      <c r="BH66" s="6"/>
      <c r="BI66" s="6"/>
    </row>
    <row r="67" spans="1:6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8"/>
      <c r="BB67" s="6"/>
      <c r="BC67" s="6"/>
      <c r="BD67" s="6"/>
      <c r="BE67" s="6"/>
      <c r="BF67" s="6"/>
      <c r="BG67" s="6"/>
      <c r="BH67" s="6"/>
      <c r="BI67" s="6"/>
    </row>
    <row r="68" spans="1:6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8"/>
      <c r="BB68" s="6"/>
      <c r="BC68" s="6"/>
      <c r="BD68" s="6"/>
      <c r="BE68" s="6"/>
      <c r="BF68" s="6"/>
      <c r="BG68" s="6"/>
      <c r="BH68" s="6"/>
      <c r="BI68" s="6"/>
    </row>
    <row r="69" spans="1:6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8"/>
      <c r="BB69" s="6"/>
      <c r="BC69" s="6"/>
      <c r="BD69" s="6"/>
      <c r="BE69" s="6"/>
      <c r="BF69" s="6"/>
      <c r="BG69" s="6"/>
      <c r="BH69" s="6"/>
      <c r="BI69" s="6"/>
    </row>
    <row r="70" spans="1:6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8"/>
      <c r="BB70" s="6"/>
      <c r="BC70" s="6"/>
      <c r="BD70" s="6"/>
      <c r="BE70" s="6"/>
      <c r="BF70" s="6"/>
      <c r="BG70" s="6"/>
      <c r="BH70" s="6"/>
      <c r="BI70" s="6"/>
    </row>
    <row r="71" spans="1:6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8"/>
      <c r="BB71" s="6"/>
      <c r="BC71" s="6"/>
      <c r="BD71" s="6"/>
      <c r="BE71" s="6"/>
      <c r="BF71" s="6"/>
      <c r="BG71" s="6"/>
      <c r="BH71" s="6"/>
      <c r="BI71" s="6"/>
    </row>
    <row r="72" spans="1:6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8"/>
      <c r="BB72" s="6"/>
      <c r="BC72" s="6"/>
      <c r="BD72" s="6"/>
      <c r="BE72" s="6"/>
      <c r="BF72" s="6"/>
      <c r="BG72" s="6"/>
      <c r="BH72" s="6"/>
      <c r="BI72" s="6"/>
    </row>
    <row r="73" spans="1:6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8"/>
      <c r="BB73" s="6"/>
      <c r="BC73" s="6"/>
      <c r="BD73" s="6"/>
      <c r="BE73" s="6"/>
      <c r="BF73" s="6"/>
      <c r="BG73" s="6"/>
      <c r="BH73" s="6"/>
      <c r="BI73" s="6"/>
    </row>
    <row r="74" spans="1:6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8"/>
      <c r="BB74" s="6"/>
      <c r="BC74" s="6"/>
      <c r="BD74" s="6"/>
      <c r="BE74" s="6"/>
      <c r="BF74" s="6"/>
      <c r="BG74" s="6"/>
      <c r="BH74" s="6"/>
      <c r="BI74" s="6"/>
    </row>
    <row r="75" spans="1:6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8"/>
      <c r="BB75" s="6"/>
      <c r="BC75" s="6"/>
      <c r="BD75" s="6"/>
      <c r="BE75" s="6"/>
      <c r="BF75" s="6"/>
      <c r="BG75" s="6"/>
      <c r="BH75" s="6"/>
      <c r="BI75" s="6"/>
    </row>
    <row r="76" spans="1:6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8"/>
      <c r="BB76" s="6"/>
      <c r="BC76" s="6"/>
      <c r="BD76" s="6"/>
      <c r="BE76" s="6"/>
      <c r="BF76" s="6"/>
      <c r="BG76" s="6"/>
      <c r="BH76" s="6"/>
      <c r="BI76" s="6"/>
    </row>
    <row r="77" spans="1:6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8"/>
      <c r="BB77" s="6"/>
      <c r="BC77" s="6"/>
      <c r="BD77" s="6"/>
      <c r="BE77" s="6"/>
      <c r="BF77" s="6"/>
      <c r="BG77" s="6"/>
      <c r="BH77" s="6"/>
      <c r="BI77" s="6"/>
    </row>
    <row r="78" spans="1:6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8"/>
      <c r="BB78" s="6"/>
      <c r="BC78" s="6"/>
      <c r="BD78" s="6"/>
      <c r="BE78" s="6"/>
      <c r="BF78" s="6"/>
      <c r="BG78" s="6"/>
      <c r="BH78" s="6"/>
      <c r="BI78" s="6"/>
    </row>
    <row r="79" spans="1:6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8"/>
      <c r="BB79" s="6"/>
      <c r="BC79" s="6"/>
      <c r="BD79" s="6"/>
      <c r="BE79" s="6"/>
      <c r="BF79" s="6"/>
      <c r="BG79" s="6"/>
      <c r="BH79" s="6"/>
      <c r="BI79" s="6"/>
    </row>
    <row r="80" spans="1:6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8"/>
      <c r="BB80" s="6"/>
      <c r="BC80" s="6"/>
      <c r="BD80" s="6"/>
      <c r="BE80" s="6"/>
      <c r="BF80" s="6"/>
      <c r="BG80" s="6"/>
      <c r="BH80" s="6"/>
      <c r="BI80" s="6"/>
    </row>
    <row r="81" spans="1:6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8"/>
      <c r="BB81" s="6"/>
      <c r="BC81" s="6"/>
      <c r="BD81" s="6"/>
      <c r="BE81" s="6"/>
      <c r="BF81" s="6"/>
      <c r="BG81" s="6"/>
      <c r="BH81" s="6"/>
      <c r="BI81" s="6"/>
    </row>
    <row r="82" spans="1:6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8"/>
      <c r="BB82" s="6"/>
      <c r="BC82" s="6"/>
      <c r="BD82" s="6"/>
      <c r="BE82" s="6"/>
      <c r="BF82" s="6"/>
      <c r="BG82" s="6"/>
      <c r="BH82" s="6"/>
      <c r="BI82" s="6"/>
    </row>
    <row r="83" spans="1:6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8"/>
      <c r="BB83" s="6"/>
      <c r="BC83" s="6"/>
      <c r="BD83" s="6"/>
      <c r="BE83" s="6"/>
      <c r="BF83" s="6"/>
      <c r="BG83" s="6"/>
      <c r="BH83" s="6"/>
      <c r="BI83" s="6"/>
    </row>
    <row r="84" spans="1:6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8"/>
      <c r="BB84" s="6"/>
      <c r="BC84" s="6"/>
      <c r="BD84" s="6"/>
      <c r="BE84" s="6"/>
      <c r="BF84" s="6"/>
      <c r="BG84" s="6"/>
      <c r="BH84" s="6"/>
      <c r="BI84" s="6"/>
    </row>
    <row r="85" spans="1:6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
      <c r="BB85" s="6"/>
      <c r="BC85" s="6"/>
      <c r="BD85" s="6"/>
      <c r="BE85" s="6"/>
      <c r="BF85" s="6"/>
      <c r="BG85" s="6"/>
      <c r="BH85" s="6"/>
      <c r="BI85" s="6"/>
    </row>
    <row r="86" spans="1:6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
      <c r="BB86" s="6"/>
      <c r="BC86" s="6"/>
      <c r="BD86" s="6"/>
      <c r="BE86" s="6"/>
      <c r="BF86" s="6"/>
      <c r="BG86" s="6"/>
      <c r="BH86" s="6"/>
      <c r="BI86" s="6"/>
    </row>
    <row r="87" spans="1:6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
      <c r="BB87" s="6"/>
      <c r="BC87" s="6"/>
      <c r="BD87" s="6"/>
      <c r="BE87" s="6"/>
      <c r="BF87" s="6"/>
      <c r="BG87" s="6"/>
      <c r="BH87" s="6"/>
      <c r="BI87" s="6"/>
    </row>
    <row r="88" spans="1:6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
      <c r="BB88" s="6"/>
      <c r="BC88" s="6"/>
      <c r="BD88" s="6"/>
      <c r="BE88" s="6"/>
      <c r="BF88" s="6"/>
      <c r="BG88" s="6"/>
      <c r="BH88" s="6"/>
      <c r="BI88" s="6"/>
    </row>
    <row r="89" spans="1:6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
      <c r="BB89" s="6"/>
      <c r="BC89" s="6"/>
      <c r="BD89" s="6"/>
      <c r="BE89" s="6"/>
      <c r="BF89" s="6"/>
      <c r="BG89" s="6"/>
      <c r="BH89" s="6"/>
      <c r="BI89" s="6"/>
    </row>
    <row r="90" spans="1:6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
      <c r="BB90" s="6"/>
      <c r="BC90" s="6"/>
      <c r="BD90" s="6"/>
      <c r="BE90" s="6"/>
      <c r="BF90" s="6"/>
      <c r="BG90" s="6"/>
      <c r="BH90" s="6"/>
      <c r="BI90" s="6"/>
    </row>
    <row r="91" spans="1:6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
      <c r="BB91" s="6"/>
      <c r="BC91" s="6"/>
      <c r="BD91" s="6"/>
      <c r="BE91" s="6"/>
      <c r="BF91" s="6"/>
      <c r="BG91" s="6"/>
      <c r="BH91" s="6"/>
      <c r="BI91" s="6"/>
    </row>
    <row r="92" spans="1:6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
      <c r="BB92" s="6"/>
      <c r="BC92" s="6"/>
      <c r="BD92" s="6"/>
      <c r="BE92" s="6"/>
      <c r="BF92" s="6"/>
      <c r="BG92" s="6"/>
      <c r="BH92" s="6"/>
      <c r="BI92" s="6"/>
    </row>
    <row r="93" spans="1:6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
      <c r="BB93" s="6"/>
      <c r="BC93" s="6"/>
      <c r="BD93" s="6"/>
      <c r="BE93" s="6"/>
      <c r="BF93" s="6"/>
      <c r="BG93" s="6"/>
      <c r="BH93" s="6"/>
      <c r="BI93" s="6"/>
    </row>
    <row r="94" spans="1:6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
      <c r="BB94" s="6"/>
      <c r="BC94" s="6"/>
      <c r="BD94" s="6"/>
      <c r="BE94" s="6"/>
      <c r="BF94" s="6"/>
      <c r="BG94" s="6"/>
      <c r="BH94" s="6"/>
      <c r="BI94" s="6"/>
    </row>
    <row r="95" spans="1:6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
      <c r="BB95" s="6"/>
      <c r="BC95" s="6"/>
      <c r="BD95" s="6"/>
      <c r="BE95" s="6"/>
      <c r="BF95" s="6"/>
      <c r="BG95" s="6"/>
      <c r="BH95" s="6"/>
      <c r="BI95" s="6"/>
    </row>
    <row r="96" spans="1:6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
      <c r="BB96" s="6"/>
      <c r="BC96" s="6"/>
      <c r="BD96" s="6"/>
      <c r="BE96" s="6"/>
      <c r="BF96" s="6"/>
      <c r="BG96" s="6"/>
      <c r="BH96" s="6"/>
      <c r="BI96" s="6"/>
    </row>
    <row r="97" spans="1:6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
      <c r="BB97" s="6"/>
      <c r="BC97" s="6"/>
      <c r="BD97" s="6"/>
      <c r="BE97" s="6"/>
      <c r="BF97" s="6"/>
      <c r="BG97" s="6"/>
      <c r="BH97" s="6"/>
      <c r="BI97" s="6"/>
    </row>
    <row r="98" spans="1:6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
      <c r="BB98" s="6"/>
      <c r="BC98" s="6"/>
      <c r="BD98" s="6"/>
      <c r="BE98" s="6"/>
      <c r="BF98" s="6"/>
      <c r="BG98" s="6"/>
      <c r="BH98" s="6"/>
      <c r="BI98" s="6"/>
    </row>
    <row r="99" spans="1:6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
      <c r="BB99" s="6"/>
      <c r="BC99" s="6"/>
      <c r="BD99" s="6"/>
      <c r="BE99" s="6"/>
      <c r="BF99" s="6"/>
      <c r="BG99" s="6"/>
      <c r="BH99" s="6"/>
      <c r="BI99" s="6"/>
    </row>
    <row r="100" spans="1:6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
      <c r="BB100" s="6"/>
      <c r="BC100" s="6"/>
      <c r="BD100" s="6"/>
      <c r="BE100" s="6"/>
      <c r="BF100" s="6"/>
      <c r="BG100" s="6"/>
      <c r="BH100" s="6"/>
      <c r="BI100" s="6"/>
    </row>
    <row r="101" spans="1:6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
      <c r="BB101" s="6"/>
      <c r="BC101" s="6"/>
      <c r="BD101" s="6"/>
      <c r="BE101" s="6"/>
      <c r="BF101" s="6"/>
      <c r="BG101" s="6"/>
      <c r="BH101" s="6"/>
      <c r="BI101" s="6"/>
    </row>
    <row r="102" spans="1:6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
      <c r="BB102" s="6"/>
      <c r="BC102" s="6"/>
      <c r="BD102" s="6"/>
      <c r="BE102" s="6"/>
      <c r="BF102" s="6"/>
      <c r="BG102" s="6"/>
      <c r="BH102" s="6"/>
      <c r="BI102" s="6"/>
    </row>
    <row r="103" spans="1:6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
      <c r="BB103" s="6"/>
      <c r="BC103" s="6"/>
      <c r="BD103" s="6"/>
      <c r="BE103" s="6"/>
      <c r="BF103" s="6"/>
      <c r="BG103" s="6"/>
      <c r="BH103" s="6"/>
      <c r="BI103" s="6"/>
    </row>
    <row r="104" spans="1:6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
      <c r="BB104" s="6"/>
      <c r="BC104" s="6"/>
      <c r="BD104" s="6"/>
      <c r="BE104" s="6"/>
      <c r="BF104" s="6"/>
      <c r="BG104" s="6"/>
      <c r="BH104" s="6"/>
      <c r="BI104" s="6"/>
    </row>
    <row r="105" spans="1:6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
      <c r="BB105" s="6"/>
      <c r="BC105" s="6"/>
      <c r="BD105" s="6"/>
      <c r="BE105" s="6"/>
      <c r="BF105" s="6"/>
      <c r="BG105" s="6"/>
      <c r="BH105" s="6"/>
      <c r="BI105" s="6"/>
    </row>
    <row r="106" spans="1:6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
      <c r="BB106" s="6"/>
      <c r="BC106" s="6"/>
      <c r="BD106" s="6"/>
      <c r="BE106" s="6"/>
      <c r="BF106" s="6"/>
      <c r="BG106" s="6"/>
      <c r="BH106" s="6"/>
      <c r="BI106" s="6"/>
    </row>
    <row r="107" spans="1:6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
      <c r="BB107" s="6"/>
      <c r="BC107" s="6"/>
      <c r="BD107" s="6"/>
      <c r="BE107" s="6"/>
      <c r="BF107" s="6"/>
      <c r="BG107" s="6"/>
      <c r="BH107" s="6"/>
      <c r="BI107" s="6"/>
    </row>
    <row r="108" spans="1:6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
      <c r="BB108" s="6"/>
      <c r="BC108" s="6"/>
      <c r="BD108" s="6"/>
      <c r="BE108" s="6"/>
      <c r="BF108" s="6"/>
      <c r="BG108" s="6"/>
      <c r="BH108" s="6"/>
      <c r="BI108" s="6"/>
    </row>
    <row r="109" spans="1:6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
      <c r="BB109" s="6"/>
      <c r="BC109" s="6"/>
      <c r="BD109" s="6"/>
      <c r="BE109" s="6"/>
      <c r="BF109" s="6"/>
      <c r="BG109" s="6"/>
      <c r="BH109" s="6"/>
      <c r="BI109" s="6"/>
    </row>
    <row r="110" spans="1:6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
      <c r="BB110" s="6"/>
      <c r="BC110" s="6"/>
      <c r="BD110" s="6"/>
      <c r="BE110" s="6"/>
      <c r="BF110" s="6"/>
      <c r="BG110" s="6"/>
      <c r="BH110" s="6"/>
      <c r="BI110" s="6"/>
    </row>
    <row r="111" spans="1:6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8"/>
      <c r="BB111" s="6"/>
      <c r="BC111" s="6"/>
      <c r="BD111" s="6"/>
      <c r="BE111" s="6"/>
      <c r="BF111" s="6"/>
      <c r="BG111" s="6"/>
      <c r="BH111" s="6"/>
      <c r="BI111" s="6"/>
    </row>
    <row r="112" spans="1:6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8"/>
      <c r="BB112" s="6"/>
      <c r="BC112" s="6"/>
      <c r="BD112" s="6"/>
      <c r="BE112" s="6"/>
      <c r="BF112" s="6"/>
      <c r="BG112" s="6"/>
      <c r="BH112" s="6"/>
      <c r="BI112" s="6"/>
    </row>
    <row r="113" spans="1:6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8"/>
      <c r="BB113" s="6"/>
      <c r="BC113" s="6"/>
      <c r="BD113" s="6"/>
      <c r="BE113" s="6"/>
      <c r="BF113" s="6"/>
      <c r="BG113" s="6"/>
      <c r="BH113" s="6"/>
      <c r="BI113" s="6"/>
    </row>
    <row r="114" spans="1:6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8"/>
      <c r="BB114" s="6"/>
      <c r="BC114" s="6"/>
      <c r="BD114" s="6"/>
      <c r="BE114" s="6"/>
      <c r="BF114" s="6"/>
      <c r="BG114" s="6"/>
      <c r="BH114" s="6"/>
      <c r="BI114" s="6"/>
    </row>
    <row r="115" spans="1:6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8"/>
      <c r="BB115" s="6"/>
      <c r="BC115" s="6"/>
      <c r="BD115" s="6"/>
      <c r="BE115" s="6"/>
      <c r="BF115" s="6"/>
      <c r="BG115" s="6"/>
      <c r="BH115" s="6"/>
      <c r="BI115" s="6"/>
    </row>
    <row r="116" spans="1:6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8"/>
      <c r="BB116" s="6"/>
      <c r="BC116" s="6"/>
      <c r="BD116" s="6"/>
      <c r="BE116" s="6"/>
      <c r="BF116" s="6"/>
      <c r="BG116" s="6"/>
      <c r="BH116" s="6"/>
      <c r="BI116" s="6"/>
    </row>
    <row r="117" spans="1:6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8"/>
      <c r="BB117" s="6"/>
      <c r="BC117" s="6"/>
      <c r="BD117" s="6"/>
      <c r="BE117" s="6"/>
      <c r="BF117" s="6"/>
      <c r="BG117" s="6"/>
      <c r="BH117" s="6"/>
      <c r="BI117" s="6"/>
    </row>
    <row r="118" spans="1:6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8"/>
      <c r="BB118" s="6"/>
      <c r="BC118" s="6"/>
      <c r="BD118" s="6"/>
      <c r="BE118" s="6"/>
      <c r="BF118" s="6"/>
      <c r="BG118" s="6"/>
      <c r="BH118" s="6"/>
      <c r="BI118" s="6"/>
    </row>
    <row r="119" spans="1:6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8"/>
      <c r="BB119" s="6"/>
      <c r="BC119" s="6"/>
      <c r="BD119" s="6"/>
      <c r="BE119" s="6"/>
      <c r="BF119" s="6"/>
      <c r="BG119" s="6"/>
      <c r="BH119" s="6"/>
      <c r="BI119" s="6"/>
    </row>
    <row r="120" spans="1:6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8"/>
      <c r="BB120" s="6"/>
      <c r="BC120" s="6"/>
      <c r="BD120" s="6"/>
      <c r="BE120" s="6"/>
      <c r="BF120" s="6"/>
      <c r="BG120" s="6"/>
      <c r="BH120" s="6"/>
      <c r="BI120" s="6"/>
    </row>
    <row r="121" spans="1:6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8"/>
      <c r="BB121" s="6"/>
      <c r="BC121" s="6"/>
      <c r="BD121" s="6"/>
      <c r="BE121" s="6"/>
      <c r="BF121" s="6"/>
      <c r="BG121" s="6"/>
      <c r="BH121" s="6"/>
      <c r="BI121" s="6"/>
    </row>
    <row r="122" spans="1:6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8"/>
      <c r="BB122" s="6"/>
      <c r="BC122" s="6"/>
      <c r="BD122" s="6"/>
      <c r="BE122" s="6"/>
      <c r="BF122" s="6"/>
      <c r="BG122" s="6"/>
      <c r="BH122" s="6"/>
      <c r="BI122" s="6"/>
    </row>
    <row r="123" spans="1:6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8"/>
      <c r="BB123" s="6"/>
      <c r="BC123" s="6"/>
      <c r="BD123" s="6"/>
      <c r="BE123" s="6"/>
      <c r="BF123" s="6"/>
      <c r="BG123" s="6"/>
      <c r="BH123" s="6"/>
      <c r="BI123" s="6"/>
    </row>
    <row r="124" spans="1:6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8"/>
      <c r="BB124" s="6"/>
      <c r="BC124" s="6"/>
      <c r="BD124" s="6"/>
      <c r="BE124" s="6"/>
      <c r="BF124" s="6"/>
      <c r="BG124" s="6"/>
      <c r="BH124" s="6"/>
      <c r="BI124" s="6"/>
    </row>
    <row r="125" spans="1:6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8"/>
      <c r="BB125" s="6"/>
      <c r="BC125" s="6"/>
      <c r="BD125" s="6"/>
      <c r="BE125" s="6"/>
      <c r="BF125" s="6"/>
      <c r="BG125" s="6"/>
      <c r="BH125" s="6"/>
      <c r="BI125" s="6"/>
    </row>
    <row r="126" spans="1:6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8"/>
      <c r="BB126" s="6"/>
      <c r="BC126" s="6"/>
      <c r="BD126" s="6"/>
      <c r="BE126" s="6"/>
      <c r="BF126" s="6"/>
      <c r="BG126" s="6"/>
      <c r="BH126" s="6"/>
      <c r="BI126" s="6"/>
    </row>
    <row r="127" spans="1:6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8"/>
      <c r="BB127" s="6"/>
      <c r="BC127" s="6"/>
      <c r="BD127" s="6"/>
      <c r="BE127" s="6"/>
      <c r="BF127" s="6"/>
      <c r="BG127" s="6"/>
      <c r="BH127" s="6"/>
      <c r="BI127" s="6"/>
    </row>
    <row r="128" spans="1:6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8"/>
      <c r="BB128" s="6"/>
      <c r="BC128" s="6"/>
      <c r="BD128" s="6"/>
      <c r="BE128" s="6"/>
      <c r="BF128" s="6"/>
      <c r="BG128" s="6"/>
      <c r="BH128" s="6"/>
      <c r="BI128" s="6"/>
    </row>
    <row r="129" spans="1:6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8"/>
      <c r="BB129" s="6"/>
      <c r="BC129" s="6"/>
      <c r="BD129" s="6"/>
      <c r="BE129" s="6"/>
      <c r="BF129" s="6"/>
      <c r="BG129" s="6"/>
      <c r="BH129" s="6"/>
      <c r="BI129" s="6"/>
    </row>
    <row r="130" spans="1:6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8"/>
      <c r="BB130" s="6"/>
      <c r="BC130" s="6"/>
      <c r="BD130" s="6"/>
      <c r="BE130" s="6"/>
      <c r="BF130" s="6"/>
      <c r="BG130" s="6"/>
      <c r="BH130" s="6"/>
      <c r="BI130" s="6"/>
    </row>
    <row r="131" spans="1:6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8"/>
      <c r="BB131" s="6"/>
      <c r="BC131" s="6"/>
      <c r="BD131" s="6"/>
      <c r="BE131" s="6"/>
      <c r="BF131" s="6"/>
      <c r="BG131" s="6"/>
      <c r="BH131" s="6"/>
      <c r="BI131" s="6"/>
    </row>
    <row r="132" spans="1:6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8"/>
      <c r="BB132" s="6"/>
      <c r="BC132" s="6"/>
      <c r="BD132" s="6"/>
      <c r="BE132" s="6"/>
      <c r="BF132" s="6"/>
      <c r="BG132" s="6"/>
      <c r="BH132" s="6"/>
      <c r="BI132" s="6"/>
    </row>
    <row r="133" spans="1:6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8"/>
      <c r="BB133" s="6"/>
      <c r="BC133" s="6"/>
      <c r="BD133" s="6"/>
      <c r="BE133" s="6"/>
      <c r="BF133" s="6"/>
      <c r="BG133" s="6"/>
      <c r="BH133" s="6"/>
      <c r="BI133" s="6"/>
    </row>
    <row r="134" spans="1:6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8"/>
      <c r="BB134" s="6"/>
      <c r="BC134" s="6"/>
      <c r="BD134" s="6"/>
      <c r="BE134" s="6"/>
      <c r="BF134" s="6"/>
      <c r="BG134" s="6"/>
      <c r="BH134" s="6"/>
      <c r="BI134" s="6"/>
    </row>
    <row r="135" spans="1:6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8"/>
      <c r="BB135" s="6"/>
      <c r="BC135" s="6"/>
      <c r="BD135" s="6"/>
      <c r="BE135" s="6"/>
      <c r="BF135" s="6"/>
      <c r="BG135" s="6"/>
      <c r="BH135" s="6"/>
      <c r="BI135" s="6"/>
    </row>
    <row r="136" spans="1:6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8"/>
      <c r="BB136" s="6"/>
      <c r="BC136" s="6"/>
      <c r="BD136" s="6"/>
      <c r="BE136" s="6"/>
      <c r="BF136" s="6"/>
      <c r="BG136" s="6"/>
      <c r="BH136" s="6"/>
      <c r="BI136" s="6"/>
    </row>
    <row r="137" spans="1:6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8"/>
      <c r="BB137" s="6"/>
      <c r="BC137" s="6"/>
      <c r="BD137" s="6"/>
      <c r="BE137" s="6"/>
      <c r="BF137" s="6"/>
      <c r="BG137" s="6"/>
      <c r="BH137" s="6"/>
      <c r="BI137" s="6"/>
    </row>
    <row r="138" spans="1:6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8"/>
      <c r="BB138" s="6"/>
      <c r="BC138" s="6"/>
      <c r="BD138" s="6"/>
      <c r="BE138" s="6"/>
      <c r="BF138" s="6"/>
      <c r="BG138" s="6"/>
      <c r="BH138" s="6"/>
      <c r="BI138" s="6"/>
    </row>
    <row r="139" spans="1:6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8"/>
      <c r="BB139" s="6"/>
      <c r="BC139" s="6"/>
      <c r="BD139" s="6"/>
      <c r="BE139" s="6"/>
      <c r="BF139" s="6"/>
      <c r="BG139" s="6"/>
      <c r="BH139" s="6"/>
      <c r="BI139" s="6"/>
    </row>
    <row r="140" spans="1:6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8"/>
      <c r="BB140" s="6"/>
      <c r="BC140" s="6"/>
      <c r="BD140" s="6"/>
      <c r="BE140" s="6"/>
      <c r="BF140" s="6"/>
      <c r="BG140" s="6"/>
      <c r="BH140" s="6"/>
      <c r="BI140" s="6"/>
    </row>
    <row r="141" spans="1:6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
      <c r="BB141" s="6"/>
      <c r="BC141" s="6"/>
      <c r="BD141" s="6"/>
      <c r="BE141" s="6"/>
      <c r="BF141" s="6"/>
      <c r="BG141" s="6"/>
      <c r="BH141" s="6"/>
      <c r="BI141" s="6"/>
    </row>
    <row r="142" spans="1:6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
      <c r="BB142" s="6"/>
      <c r="BC142" s="6"/>
      <c r="BD142" s="6"/>
      <c r="BE142" s="6"/>
      <c r="BF142" s="6"/>
      <c r="BG142" s="6"/>
      <c r="BH142" s="6"/>
      <c r="BI142" s="6"/>
    </row>
    <row r="143" spans="1:6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
      <c r="BB143" s="6"/>
      <c r="BC143" s="6"/>
      <c r="BD143" s="6"/>
      <c r="BE143" s="6"/>
      <c r="BF143" s="6"/>
      <c r="BG143" s="6"/>
      <c r="BH143" s="6"/>
      <c r="BI143" s="6"/>
    </row>
    <row r="144" spans="1:6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
      <c r="BB144" s="6"/>
      <c r="BC144" s="6"/>
      <c r="BD144" s="6"/>
      <c r="BE144" s="6"/>
      <c r="BF144" s="6"/>
      <c r="BG144" s="6"/>
      <c r="BH144" s="6"/>
      <c r="BI144" s="6"/>
    </row>
    <row r="145" spans="1:6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
      <c r="BB145" s="6"/>
      <c r="BC145" s="6"/>
      <c r="BD145" s="6"/>
      <c r="BE145" s="6"/>
      <c r="BF145" s="6"/>
      <c r="BG145" s="6"/>
      <c r="BH145" s="6"/>
      <c r="BI145" s="6"/>
    </row>
    <row r="146" spans="1:6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
      <c r="BB146" s="6"/>
      <c r="BC146" s="6"/>
      <c r="BD146" s="6"/>
      <c r="BE146" s="6"/>
      <c r="BF146" s="6"/>
      <c r="BG146" s="6"/>
      <c r="BH146" s="6"/>
      <c r="BI146" s="6"/>
    </row>
    <row r="147" spans="1:6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
      <c r="BB147" s="6"/>
      <c r="BC147" s="6"/>
      <c r="BD147" s="6"/>
      <c r="BE147" s="6"/>
      <c r="BF147" s="6"/>
      <c r="BG147" s="6"/>
      <c r="BH147" s="6"/>
      <c r="BI147" s="6"/>
    </row>
    <row r="148" spans="1:6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
      <c r="BB148" s="6"/>
      <c r="BC148" s="6"/>
      <c r="BD148" s="6"/>
      <c r="BE148" s="6"/>
      <c r="BF148" s="6"/>
      <c r="BG148" s="6"/>
      <c r="BH148" s="6"/>
      <c r="BI148" s="6"/>
    </row>
    <row r="149" spans="1:6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
      <c r="BB149" s="6"/>
      <c r="BC149" s="6"/>
      <c r="BD149" s="6"/>
      <c r="BE149" s="6"/>
      <c r="BF149" s="6"/>
      <c r="BG149" s="6"/>
      <c r="BH149" s="6"/>
      <c r="BI149" s="6"/>
    </row>
    <row r="150" spans="1:6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
      <c r="BB150" s="6"/>
      <c r="BC150" s="6"/>
      <c r="BD150" s="6"/>
      <c r="BE150" s="6"/>
      <c r="BF150" s="6"/>
      <c r="BG150" s="6"/>
      <c r="BH150" s="6"/>
      <c r="BI150" s="6"/>
    </row>
    <row r="151" spans="1:6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
      <c r="BB151" s="6"/>
      <c r="BC151" s="6"/>
      <c r="BD151" s="6"/>
      <c r="BE151" s="6"/>
      <c r="BF151" s="6"/>
      <c r="BG151" s="6"/>
      <c r="BH151" s="6"/>
      <c r="BI151" s="6"/>
    </row>
    <row r="152" spans="1:6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
      <c r="BB152" s="6"/>
      <c r="BC152" s="6"/>
      <c r="BD152" s="6"/>
      <c r="BE152" s="6"/>
      <c r="BF152" s="6"/>
      <c r="BG152" s="6"/>
      <c r="BH152" s="6"/>
      <c r="BI152" s="6"/>
    </row>
    <row r="153" spans="1:6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
      <c r="BB153" s="6"/>
      <c r="BC153" s="6"/>
      <c r="BD153" s="6"/>
      <c r="BE153" s="6"/>
      <c r="BF153" s="6"/>
      <c r="BG153" s="6"/>
      <c r="BH153" s="6"/>
      <c r="BI153" s="6"/>
    </row>
    <row r="154" spans="1:6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
      <c r="BB154" s="6"/>
      <c r="BC154" s="6"/>
      <c r="BD154" s="6"/>
      <c r="BE154" s="6"/>
      <c r="BF154" s="6"/>
      <c r="BG154" s="6"/>
      <c r="BH154" s="6"/>
      <c r="BI154" s="6"/>
    </row>
    <row r="155" spans="1:6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
      <c r="BB155" s="6"/>
      <c r="BC155" s="6"/>
      <c r="BD155" s="6"/>
      <c r="BE155" s="6"/>
      <c r="BF155" s="6"/>
      <c r="BG155" s="6"/>
      <c r="BH155" s="6"/>
      <c r="BI155" s="6"/>
    </row>
    <row r="156" spans="1:6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
      <c r="BB156" s="6"/>
      <c r="BC156" s="6"/>
      <c r="BD156" s="6"/>
      <c r="BE156" s="6"/>
      <c r="BF156" s="6"/>
      <c r="BG156" s="6"/>
      <c r="BH156" s="6"/>
      <c r="BI156" s="6"/>
    </row>
    <row r="157" spans="1:6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
      <c r="BB157" s="6"/>
      <c r="BC157" s="6"/>
      <c r="BD157" s="6"/>
      <c r="BE157" s="6"/>
      <c r="BF157" s="6"/>
      <c r="BG157" s="6"/>
      <c r="BH157" s="6"/>
      <c r="BI157" s="6"/>
    </row>
    <row r="158" spans="1:6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
      <c r="BB158" s="6"/>
      <c r="BC158" s="6"/>
      <c r="BD158" s="6"/>
      <c r="BE158" s="6"/>
      <c r="BF158" s="6"/>
      <c r="BG158" s="6"/>
      <c r="BH158" s="6"/>
      <c r="BI158" s="6"/>
    </row>
    <row r="159" spans="1:6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
      <c r="BB159" s="6"/>
      <c r="BC159" s="6"/>
      <c r="BD159" s="6"/>
      <c r="BE159" s="6"/>
      <c r="BF159" s="6"/>
      <c r="BG159" s="6"/>
      <c r="BH159" s="6"/>
      <c r="BI159" s="6"/>
    </row>
    <row r="160" spans="1:6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
      <c r="BB160" s="6"/>
      <c r="BC160" s="6"/>
      <c r="BD160" s="6"/>
      <c r="BE160" s="6"/>
      <c r="BF160" s="6"/>
      <c r="BG160" s="6"/>
      <c r="BH160" s="6"/>
      <c r="BI160" s="6"/>
    </row>
    <row r="161" spans="1:6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
      <c r="BB161" s="6"/>
      <c r="BC161" s="6"/>
      <c r="BD161" s="6"/>
      <c r="BE161" s="6"/>
      <c r="BF161" s="6"/>
      <c r="BG161" s="6"/>
      <c r="BH161" s="6"/>
      <c r="BI161" s="6"/>
    </row>
    <row r="162" spans="1:6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
      <c r="BB162" s="6"/>
      <c r="BC162" s="6"/>
      <c r="BD162" s="6"/>
      <c r="BE162" s="6"/>
      <c r="BF162" s="6"/>
      <c r="BG162" s="6"/>
      <c r="BH162" s="6"/>
      <c r="BI162" s="6"/>
    </row>
    <row r="163" spans="1:6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
      <c r="BB163" s="6"/>
      <c r="BC163" s="6"/>
      <c r="BD163" s="6"/>
      <c r="BE163" s="6"/>
      <c r="BF163" s="6"/>
      <c r="BG163" s="6"/>
      <c r="BH163" s="6"/>
      <c r="BI163" s="6"/>
    </row>
    <row r="164" spans="1:6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
      <c r="BB164" s="6"/>
      <c r="BC164" s="6"/>
      <c r="BD164" s="6"/>
      <c r="BE164" s="6"/>
      <c r="BF164" s="6"/>
      <c r="BG164" s="6"/>
      <c r="BH164" s="6"/>
      <c r="BI164" s="6"/>
    </row>
    <row r="165" spans="1:6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
      <c r="BB165" s="6"/>
      <c r="BC165" s="6"/>
      <c r="BD165" s="6"/>
      <c r="BE165" s="6"/>
      <c r="BF165" s="6"/>
      <c r="BG165" s="6"/>
      <c r="BH165" s="6"/>
      <c r="BI165" s="6"/>
    </row>
    <row r="166" spans="1:6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
      <c r="BB166" s="6"/>
      <c r="BC166" s="6"/>
      <c r="BD166" s="6"/>
      <c r="BE166" s="6"/>
      <c r="BF166" s="6"/>
      <c r="BG166" s="6"/>
      <c r="BH166" s="6"/>
      <c r="BI166" s="6"/>
    </row>
    <row r="167" spans="1:6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
      <c r="BB167" s="6"/>
      <c r="BC167" s="6"/>
      <c r="BD167" s="6"/>
      <c r="BE167" s="6"/>
      <c r="BF167" s="6"/>
      <c r="BG167" s="6"/>
      <c r="BH167" s="6"/>
      <c r="BI167" s="6"/>
    </row>
    <row r="168" spans="1:6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
      <c r="BB168" s="6"/>
      <c r="BC168" s="6"/>
      <c r="BD168" s="6"/>
      <c r="BE168" s="6"/>
      <c r="BF168" s="6"/>
      <c r="BG168" s="6"/>
      <c r="BH168" s="6"/>
      <c r="BI168" s="6"/>
    </row>
    <row r="169" spans="1:6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
      <c r="BB169" s="6"/>
      <c r="BC169" s="6"/>
      <c r="BD169" s="6"/>
      <c r="BE169" s="6"/>
      <c r="BF169" s="6"/>
      <c r="BG169" s="6"/>
      <c r="BH169" s="6"/>
      <c r="BI169" s="6"/>
    </row>
    <row r="170" spans="1:6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
      <c r="BB170" s="6"/>
      <c r="BC170" s="6"/>
      <c r="BD170" s="6"/>
      <c r="BE170" s="6"/>
      <c r="BF170" s="6"/>
      <c r="BG170" s="6"/>
      <c r="BH170" s="6"/>
      <c r="BI170" s="6"/>
    </row>
    <row r="171" spans="1:6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
      <c r="BB171" s="6"/>
      <c r="BC171" s="6"/>
      <c r="BD171" s="6"/>
      <c r="BE171" s="6"/>
      <c r="BF171" s="6"/>
      <c r="BG171" s="6"/>
      <c r="BH171" s="6"/>
      <c r="BI171" s="6"/>
    </row>
    <row r="172" spans="1:6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
      <c r="BB172" s="6"/>
      <c r="BC172" s="6"/>
      <c r="BD172" s="6"/>
      <c r="BE172" s="6"/>
      <c r="BF172" s="6"/>
      <c r="BG172" s="6"/>
      <c r="BH172" s="6"/>
      <c r="BI172" s="6"/>
    </row>
    <row r="173" spans="1:6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
      <c r="BB173" s="6"/>
      <c r="BC173" s="6"/>
      <c r="BD173" s="6"/>
      <c r="BE173" s="6"/>
      <c r="BF173" s="6"/>
      <c r="BG173" s="6"/>
      <c r="BH173" s="6"/>
      <c r="BI173" s="6"/>
    </row>
    <row r="174" spans="1:6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
      <c r="BB174" s="6"/>
      <c r="BC174" s="6"/>
      <c r="BD174" s="6"/>
      <c r="BE174" s="6"/>
      <c r="BF174" s="6"/>
      <c r="BG174" s="6"/>
      <c r="BH174" s="6"/>
      <c r="BI174" s="6"/>
    </row>
    <row r="175" spans="1:6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
      <c r="BB175" s="6"/>
      <c r="BC175" s="6"/>
      <c r="BD175" s="6"/>
      <c r="BE175" s="6"/>
      <c r="BF175" s="6"/>
      <c r="BG175" s="6"/>
      <c r="BH175" s="6"/>
      <c r="BI175" s="6"/>
    </row>
    <row r="176" spans="1:6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
      <c r="BB176" s="6"/>
      <c r="BC176" s="6"/>
      <c r="BD176" s="6"/>
      <c r="BE176" s="6"/>
      <c r="BF176" s="6"/>
      <c r="BG176" s="6"/>
      <c r="BH176" s="6"/>
      <c r="BI176" s="6"/>
    </row>
    <row r="177" spans="1:6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
      <c r="BB177" s="6"/>
      <c r="BC177" s="6"/>
      <c r="BD177" s="6"/>
      <c r="BE177" s="6"/>
      <c r="BF177" s="6"/>
      <c r="BG177" s="6"/>
      <c r="BH177" s="6"/>
      <c r="BI177" s="6"/>
    </row>
    <row r="178" spans="1:6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
      <c r="BB178" s="6"/>
      <c r="BC178" s="6"/>
      <c r="BD178" s="6"/>
      <c r="BE178" s="6"/>
      <c r="BF178" s="6"/>
      <c r="BG178" s="6"/>
      <c r="BH178" s="6"/>
      <c r="BI178" s="6"/>
    </row>
    <row r="179" spans="1:6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
      <c r="BB179" s="6"/>
      <c r="BC179" s="6"/>
      <c r="BD179" s="6"/>
      <c r="BE179" s="6"/>
      <c r="BF179" s="6"/>
      <c r="BG179" s="6"/>
      <c r="BH179" s="6"/>
      <c r="BI179" s="6"/>
    </row>
    <row r="180" spans="1:6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
      <c r="BB180" s="6"/>
      <c r="BC180" s="6"/>
      <c r="BD180" s="6"/>
      <c r="BE180" s="6"/>
      <c r="BF180" s="6"/>
      <c r="BG180" s="6"/>
      <c r="BH180" s="6"/>
      <c r="BI180" s="6"/>
    </row>
    <row r="181" spans="1:6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
      <c r="BB181" s="6"/>
      <c r="BC181" s="6"/>
      <c r="BD181" s="6"/>
      <c r="BE181" s="6"/>
      <c r="BF181" s="6"/>
      <c r="BG181" s="6"/>
      <c r="BH181" s="6"/>
      <c r="BI181" s="6"/>
    </row>
    <row r="182" spans="1:6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
      <c r="BB182" s="6"/>
      <c r="BC182" s="6"/>
      <c r="BD182" s="6"/>
      <c r="BE182" s="6"/>
      <c r="BF182" s="6"/>
      <c r="BG182" s="6"/>
      <c r="BH182" s="6"/>
      <c r="BI182" s="6"/>
    </row>
    <row r="183" spans="1:6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
      <c r="BB183" s="6"/>
      <c r="BC183" s="6"/>
      <c r="BD183" s="6"/>
      <c r="BE183" s="6"/>
      <c r="BF183" s="6"/>
      <c r="BG183" s="6"/>
      <c r="BH183" s="6"/>
      <c r="BI183" s="6"/>
    </row>
    <row r="184" spans="1:6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
      <c r="BB184" s="6"/>
      <c r="BC184" s="6"/>
      <c r="BD184" s="6"/>
      <c r="BE184" s="6"/>
      <c r="BF184" s="6"/>
      <c r="BG184" s="6"/>
      <c r="BH184" s="6"/>
      <c r="BI184" s="6"/>
    </row>
    <row r="185" spans="1:6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
      <c r="BB185" s="6"/>
      <c r="BC185" s="6"/>
      <c r="BD185" s="6"/>
      <c r="BE185" s="6"/>
      <c r="BF185" s="6"/>
      <c r="BG185" s="6"/>
      <c r="BH185" s="6"/>
      <c r="BI185" s="6"/>
    </row>
    <row r="186" spans="1:6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
      <c r="BB186" s="6"/>
      <c r="BC186" s="6"/>
      <c r="BD186" s="6"/>
      <c r="BE186" s="6"/>
      <c r="BF186" s="6"/>
      <c r="BG186" s="6"/>
      <c r="BH186" s="6"/>
      <c r="BI186" s="6"/>
    </row>
    <row r="187" spans="1:6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
      <c r="BB187" s="6"/>
      <c r="BC187" s="6"/>
      <c r="BD187" s="6"/>
      <c r="BE187" s="6"/>
      <c r="BF187" s="6"/>
      <c r="BG187" s="6"/>
      <c r="BH187" s="6"/>
      <c r="BI187" s="6"/>
    </row>
    <row r="188" spans="1:6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
      <c r="BB188" s="6"/>
      <c r="BC188" s="6"/>
      <c r="BD188" s="6"/>
      <c r="BE188" s="6"/>
      <c r="BF188" s="6"/>
      <c r="BG188" s="6"/>
      <c r="BH188" s="6"/>
      <c r="BI188" s="6"/>
    </row>
    <row r="189" spans="1:6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
      <c r="BB189" s="6"/>
      <c r="BC189" s="6"/>
      <c r="BD189" s="6"/>
      <c r="BE189" s="6"/>
      <c r="BF189" s="6"/>
      <c r="BG189" s="6"/>
      <c r="BH189" s="6"/>
      <c r="BI189" s="6"/>
    </row>
    <row r="190" spans="1:6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
      <c r="BB190" s="6"/>
      <c r="BC190" s="6"/>
      <c r="BD190" s="6"/>
      <c r="BE190" s="6"/>
      <c r="BF190" s="6"/>
      <c r="BG190" s="6"/>
      <c r="BH190" s="6"/>
      <c r="BI190" s="6"/>
    </row>
    <row r="191" spans="1:6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
      <c r="BB191" s="6"/>
      <c r="BC191" s="6"/>
      <c r="BD191" s="6"/>
      <c r="BE191" s="6"/>
      <c r="BF191" s="6"/>
      <c r="BG191" s="6"/>
      <c r="BH191" s="6"/>
      <c r="BI191" s="6"/>
    </row>
    <row r="192" spans="1:6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
      <c r="BB192" s="6"/>
      <c r="BC192" s="6"/>
      <c r="BD192" s="6"/>
      <c r="BE192" s="6"/>
      <c r="BF192" s="6"/>
      <c r="BG192" s="6"/>
      <c r="BH192" s="6"/>
      <c r="BI192" s="6"/>
    </row>
    <row r="193" spans="1:6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
      <c r="BB193" s="6"/>
      <c r="BC193" s="6"/>
      <c r="BD193" s="6"/>
      <c r="BE193" s="6"/>
      <c r="BF193" s="6"/>
      <c r="BG193" s="6"/>
      <c r="BH193" s="6"/>
      <c r="BI193" s="6"/>
    </row>
    <row r="194" spans="1:6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
      <c r="BB194" s="6"/>
      <c r="BC194" s="6"/>
      <c r="BD194" s="6"/>
      <c r="BE194" s="6"/>
      <c r="BF194" s="6"/>
      <c r="BG194" s="6"/>
      <c r="BH194" s="6"/>
      <c r="BI194" s="6"/>
    </row>
    <row r="195" spans="1:6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
      <c r="BB195" s="6"/>
      <c r="BC195" s="6"/>
      <c r="BD195" s="6"/>
      <c r="BE195" s="6"/>
      <c r="BF195" s="6"/>
      <c r="BG195" s="6"/>
      <c r="BH195" s="6"/>
      <c r="BI195" s="6"/>
    </row>
    <row r="196" spans="1:6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
      <c r="BB196" s="6"/>
      <c r="BC196" s="6"/>
      <c r="BD196" s="6"/>
      <c r="BE196" s="6"/>
      <c r="BF196" s="6"/>
      <c r="BG196" s="6"/>
      <c r="BH196" s="6"/>
      <c r="BI196" s="6"/>
    </row>
    <row r="197" spans="1:6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
      <c r="BB197" s="6"/>
      <c r="BC197" s="6"/>
      <c r="BD197" s="6"/>
      <c r="BE197" s="6"/>
      <c r="BF197" s="6"/>
      <c r="BG197" s="6"/>
      <c r="BH197" s="6"/>
      <c r="BI197" s="6"/>
    </row>
    <row r="198" spans="1:6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
      <c r="BB198" s="6"/>
      <c r="BC198" s="6"/>
      <c r="BD198" s="6"/>
      <c r="BE198" s="6"/>
      <c r="BF198" s="6"/>
      <c r="BG198" s="6"/>
      <c r="BH198" s="6"/>
      <c r="BI198" s="6"/>
    </row>
    <row r="199" spans="1:6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
      <c r="BB199" s="6"/>
      <c r="BC199" s="6"/>
      <c r="BD199" s="6"/>
      <c r="BE199" s="6"/>
      <c r="BF199" s="6"/>
      <c r="BG199" s="6"/>
      <c r="BH199" s="6"/>
      <c r="BI199" s="6"/>
    </row>
    <row r="200" spans="1:6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
      <c r="BB200" s="6"/>
      <c r="BC200" s="6"/>
      <c r="BD200" s="6"/>
      <c r="BE200" s="6"/>
      <c r="BF200" s="6"/>
      <c r="BG200" s="6"/>
      <c r="BH200" s="6"/>
      <c r="BI200" s="6"/>
    </row>
    <row r="201" spans="1:6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
      <c r="BB201" s="6"/>
      <c r="BC201" s="6"/>
      <c r="BD201" s="6"/>
      <c r="BE201" s="6"/>
      <c r="BF201" s="6"/>
      <c r="BG201" s="6"/>
      <c r="BH201" s="6"/>
      <c r="BI201" s="6"/>
    </row>
    <row r="202" spans="1:6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
      <c r="BB202" s="6"/>
      <c r="BC202" s="6"/>
      <c r="BD202" s="6"/>
      <c r="BE202" s="6"/>
      <c r="BF202" s="6"/>
      <c r="BG202" s="6"/>
      <c r="BH202" s="6"/>
      <c r="BI202" s="6"/>
    </row>
    <row r="203" spans="1:6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
      <c r="BB203" s="6"/>
      <c r="BC203" s="6"/>
      <c r="BD203" s="6"/>
      <c r="BE203" s="6"/>
      <c r="BF203" s="6"/>
      <c r="BG203" s="6"/>
      <c r="BH203" s="6"/>
      <c r="BI203" s="6"/>
    </row>
    <row r="204" spans="1:6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
      <c r="BB204" s="6"/>
      <c r="BC204" s="6"/>
      <c r="BD204" s="6"/>
      <c r="BE204" s="6"/>
      <c r="BF204" s="6"/>
      <c r="BG204" s="6"/>
      <c r="BH204" s="6"/>
      <c r="BI204" s="6"/>
    </row>
    <row r="205" spans="1:6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
      <c r="BB205" s="6"/>
      <c r="BC205" s="6"/>
      <c r="BD205" s="6"/>
      <c r="BE205" s="6"/>
      <c r="BF205" s="6"/>
      <c r="BG205" s="6"/>
      <c r="BH205" s="6"/>
      <c r="BI205" s="6"/>
    </row>
    <row r="206" spans="1:6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
      <c r="BB206" s="6"/>
      <c r="BC206" s="6"/>
      <c r="BD206" s="6"/>
      <c r="BE206" s="6"/>
      <c r="BF206" s="6"/>
      <c r="BG206" s="6"/>
      <c r="BH206" s="6"/>
      <c r="BI206" s="6"/>
    </row>
    <row r="207" spans="1:6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
      <c r="BB207" s="6"/>
      <c r="BC207" s="6"/>
      <c r="BD207" s="6"/>
      <c r="BE207" s="6"/>
      <c r="BF207" s="6"/>
      <c r="BG207" s="6"/>
      <c r="BH207" s="6"/>
      <c r="BI207" s="6"/>
    </row>
    <row r="208" spans="1:6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
      <c r="BB208" s="6"/>
      <c r="BC208" s="6"/>
      <c r="BD208" s="6"/>
      <c r="BE208" s="6"/>
      <c r="BF208" s="6"/>
      <c r="BG208" s="6"/>
      <c r="BH208" s="6"/>
      <c r="BI208" s="6"/>
    </row>
    <row r="209" spans="1:6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
      <c r="BB209" s="6"/>
      <c r="BC209" s="6"/>
      <c r="BD209" s="6"/>
      <c r="BE209" s="6"/>
      <c r="BF209" s="6"/>
      <c r="BG209" s="6"/>
      <c r="BH209" s="6"/>
      <c r="BI209" s="6"/>
    </row>
    <row r="210" spans="1:6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
      <c r="BB210" s="6"/>
      <c r="BC210" s="6"/>
      <c r="BD210" s="6"/>
      <c r="BE210" s="6"/>
      <c r="BF210" s="6"/>
      <c r="BG210" s="6"/>
      <c r="BH210" s="6"/>
      <c r="BI210" s="6"/>
    </row>
    <row r="211" spans="1:6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
      <c r="BB211" s="6"/>
      <c r="BC211" s="6"/>
      <c r="BD211" s="6"/>
      <c r="BE211" s="6"/>
      <c r="BF211" s="6"/>
      <c r="BG211" s="6"/>
      <c r="BH211" s="6"/>
      <c r="BI211" s="6"/>
    </row>
    <row r="212" spans="1:61" ht="4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
      <c r="BB212" s="6"/>
      <c r="BC212" s="6"/>
      <c r="BD212" s="6"/>
      <c r="BE212" s="6"/>
      <c r="BF212" s="6"/>
      <c r="BG212" s="6"/>
      <c r="BH212" s="6"/>
      <c r="BI212" s="6"/>
    </row>
    <row r="213" spans="1:61" ht="33.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
      <c r="BB213" s="6"/>
      <c r="BC213" s="6"/>
      <c r="BD213" s="6"/>
      <c r="BE213" s="6"/>
      <c r="BF213" s="6"/>
      <c r="BG213" s="6"/>
      <c r="BH213" s="6"/>
      <c r="BI213" s="6"/>
    </row>
    <row r="214" spans="1:61" ht="33.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
      <c r="BB214" s="6"/>
      <c r="BC214" s="6"/>
      <c r="BD214" s="6"/>
      <c r="BE214" s="6"/>
      <c r="BF214" s="6"/>
      <c r="BG214" s="6"/>
      <c r="BH214" s="6"/>
      <c r="BI214" s="6"/>
    </row>
    <row r="215" spans="1:61" ht="33.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
      <c r="BB215" s="6"/>
      <c r="BC215" s="6"/>
      <c r="BD215" s="6"/>
      <c r="BE215" s="6"/>
      <c r="BF215" s="6"/>
      <c r="BG215" s="6"/>
      <c r="BH215" s="6"/>
      <c r="BI215" s="6"/>
    </row>
    <row r="216" spans="1:61" ht="33.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
      <c r="BB216" s="6"/>
      <c r="BC216" s="6"/>
      <c r="BD216" s="6"/>
      <c r="BE216" s="6"/>
      <c r="BF216" s="6"/>
      <c r="BG216" s="6"/>
      <c r="BH216" s="6"/>
      <c r="BI216" s="6"/>
    </row>
    <row r="217" spans="1:61" ht="33.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
      <c r="BB217" s="6"/>
      <c r="BC217" s="6"/>
      <c r="BD217" s="6"/>
      <c r="BE217" s="6"/>
      <c r="BF217" s="6"/>
      <c r="BG217" s="6"/>
      <c r="BH217" s="6"/>
      <c r="BI217" s="6"/>
    </row>
    <row r="218" spans="1:61" ht="33.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
      <c r="BB218" s="6"/>
      <c r="BC218" s="6"/>
      <c r="BD218" s="6"/>
      <c r="BE218" s="6"/>
      <c r="BF218" s="6"/>
      <c r="BG218" s="6"/>
      <c r="BH218" s="6"/>
      <c r="BI218" s="6"/>
    </row>
    <row r="219" spans="1:61" ht="33.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
      <c r="BB219" s="6"/>
      <c r="BC219" s="6"/>
      <c r="BD219" s="6"/>
      <c r="BE219" s="6"/>
      <c r="BF219" s="6"/>
      <c r="BG219" s="6"/>
      <c r="BH219" s="6"/>
      <c r="BI219" s="6"/>
    </row>
    <row r="220" spans="1:61" ht="33.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
      <c r="BB220" s="6"/>
      <c r="BC220" s="6"/>
      <c r="BD220" s="6"/>
      <c r="BE220" s="6"/>
      <c r="BF220" s="6"/>
      <c r="BG220" s="6"/>
      <c r="BH220" s="6"/>
      <c r="BI220" s="6"/>
    </row>
    <row r="221" spans="1:61" ht="33.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
      <c r="BB221" s="6"/>
      <c r="BC221" s="6"/>
      <c r="BD221" s="6"/>
      <c r="BE221" s="6"/>
      <c r="BF221" s="6"/>
      <c r="BG221" s="6"/>
      <c r="BH221" s="6"/>
      <c r="BI221" s="6"/>
    </row>
    <row r="222" spans="1:61" ht="33.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
      <c r="BB222" s="6"/>
      <c r="BC222" s="6"/>
      <c r="BD222" s="6"/>
      <c r="BE222" s="6"/>
      <c r="BF222" s="6"/>
      <c r="BG222" s="6"/>
      <c r="BH222" s="6"/>
      <c r="BI222" s="6"/>
    </row>
    <row r="223" spans="1:61" ht="33.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
      <c r="BB223" s="6"/>
      <c r="BC223" s="6"/>
      <c r="BD223" s="6"/>
      <c r="BE223" s="6"/>
      <c r="BF223" s="6"/>
      <c r="BG223" s="6"/>
      <c r="BH223" s="6"/>
      <c r="BI223" s="6"/>
    </row>
    <row r="224" spans="1:61" ht="33.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
      <c r="BB224" s="6"/>
      <c r="BC224" s="6"/>
      <c r="BD224" s="6"/>
      <c r="BE224" s="6"/>
      <c r="BF224" s="6"/>
      <c r="BG224" s="6"/>
      <c r="BH224" s="6"/>
      <c r="BI224" s="6"/>
    </row>
    <row r="225" spans="1:61" ht="33.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
      <c r="BB225" s="6"/>
      <c r="BC225" s="6"/>
      <c r="BD225" s="6"/>
      <c r="BE225" s="6"/>
      <c r="BF225" s="6"/>
      <c r="BG225" s="6"/>
      <c r="BH225" s="6"/>
      <c r="BI225" s="6"/>
    </row>
    <row r="226" spans="1:61" ht="33.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
      <c r="BB226" s="6"/>
      <c r="BC226" s="6"/>
      <c r="BD226" s="6"/>
      <c r="BE226" s="6"/>
      <c r="BF226" s="6"/>
      <c r="BG226" s="6"/>
      <c r="BH226" s="6"/>
      <c r="BI226" s="6"/>
    </row>
    <row r="227" spans="1:61" ht="33.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
      <c r="BB227" s="6"/>
      <c r="BC227" s="6"/>
      <c r="BD227" s="6"/>
      <c r="BE227" s="6"/>
      <c r="BF227" s="6"/>
      <c r="BG227" s="6"/>
      <c r="BH227" s="6"/>
      <c r="BI227" s="6"/>
    </row>
    <row r="228" spans="1:61" x14ac:dyDescent="0.25">
      <c r="A228" s="6"/>
      <c r="B228" s="6"/>
      <c r="C228" s="6"/>
      <c r="D228" s="6"/>
      <c r="E228" s="6"/>
      <c r="F228" s="6"/>
      <c r="G228" s="6"/>
      <c r="H228" s="61"/>
      <c r="I228" s="61"/>
      <c r="J228" s="61"/>
      <c r="K228" s="61"/>
      <c r="L228" s="61"/>
      <c r="M228" s="61"/>
      <c r="N228" s="61"/>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
      <c r="BB228" s="6"/>
      <c r="BC228" s="6"/>
      <c r="BD228" s="6"/>
      <c r="BE228" s="6"/>
      <c r="BF228" s="6"/>
      <c r="BG228" s="6"/>
      <c r="BH228" s="6"/>
      <c r="BI228" s="6"/>
    </row>
    <row r="229" spans="1:6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
      <c r="BB229" s="6"/>
      <c r="BC229" s="6"/>
      <c r="BD229" s="6"/>
      <c r="BE229" s="6"/>
      <c r="BF229" s="6"/>
      <c r="BG229" s="6"/>
      <c r="BH229" s="6"/>
      <c r="BI229" s="6"/>
    </row>
    <row r="230" spans="1:61" x14ac:dyDescent="0.25">
      <c r="A230" s="453" t="s">
        <v>474</v>
      </c>
      <c r="B230" s="453"/>
      <c r="C230" s="453"/>
      <c r="D230" s="453"/>
      <c r="E230" s="453"/>
      <c r="F230" s="453"/>
      <c r="G230" s="453"/>
      <c r="H230" s="453"/>
      <c r="I230" s="453"/>
      <c r="J230" s="453"/>
      <c r="K230" s="453"/>
      <c r="L230" s="453"/>
      <c r="M230" s="453"/>
      <c r="N230" s="453"/>
      <c r="O230" s="453"/>
      <c r="P230" s="453"/>
      <c r="Q230" s="453"/>
      <c r="R230" s="453"/>
      <c r="S230" s="453"/>
      <c r="T230" s="453"/>
      <c r="U230" s="453"/>
      <c r="V230" s="453"/>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
      <c r="BB230" s="6"/>
      <c r="BC230" s="6"/>
      <c r="BD230" s="6"/>
      <c r="BE230" s="6"/>
      <c r="BF230" s="6"/>
      <c r="BG230" s="6"/>
      <c r="BH230" s="6"/>
      <c r="BI230" s="6"/>
    </row>
    <row r="231" spans="1:61" x14ac:dyDescent="0.25">
      <c r="A231" s="453"/>
      <c r="B231" s="453"/>
      <c r="C231" s="453"/>
      <c r="D231" s="453"/>
      <c r="E231" s="453"/>
      <c r="F231" s="453"/>
      <c r="G231" s="453"/>
      <c r="H231" s="453"/>
      <c r="I231" s="453"/>
      <c r="J231" s="453"/>
      <c r="K231" s="453"/>
      <c r="L231" s="453"/>
      <c r="M231" s="453"/>
      <c r="N231" s="453"/>
      <c r="O231" s="453"/>
      <c r="P231" s="453"/>
      <c r="Q231" s="453"/>
      <c r="R231" s="453"/>
      <c r="S231" s="453"/>
      <c r="T231" s="453"/>
      <c r="U231" s="453"/>
      <c r="V231" s="453"/>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
      <c r="BB231" s="6"/>
      <c r="BC231" s="6"/>
      <c r="BD231" s="6"/>
      <c r="BE231" s="6"/>
      <c r="BF231" s="6"/>
      <c r="BG231" s="6"/>
      <c r="BH231" s="6"/>
      <c r="BI231" s="6"/>
    </row>
    <row r="232" spans="1:61" x14ac:dyDescent="0.25">
      <c r="A232" s="453"/>
      <c r="B232" s="453"/>
      <c r="C232" s="453"/>
      <c r="D232" s="453"/>
      <c r="E232" s="453"/>
      <c r="F232" s="453"/>
      <c r="G232" s="453"/>
      <c r="H232" s="453"/>
      <c r="I232" s="453"/>
      <c r="J232" s="453"/>
      <c r="K232" s="453"/>
      <c r="L232" s="453"/>
      <c r="M232" s="453"/>
      <c r="N232" s="453"/>
      <c r="O232" s="453"/>
      <c r="P232" s="453"/>
      <c r="Q232" s="453"/>
      <c r="R232" s="453"/>
      <c r="S232" s="453"/>
      <c r="T232" s="453"/>
      <c r="U232" s="453"/>
      <c r="V232" s="453"/>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
      <c r="BB232" s="6"/>
      <c r="BC232" s="6"/>
      <c r="BD232" s="6"/>
      <c r="BE232" s="6"/>
      <c r="BF232" s="6"/>
      <c r="BG232" s="6"/>
      <c r="BH232" s="6"/>
      <c r="BI232" s="6"/>
    </row>
    <row r="233" spans="1:61" x14ac:dyDescent="0.25">
      <c r="A233" s="453"/>
      <c r="B233" s="453"/>
      <c r="C233" s="453"/>
      <c r="D233" s="453"/>
      <c r="E233" s="453"/>
      <c r="F233" s="453"/>
      <c r="G233" s="453"/>
      <c r="H233" s="453"/>
      <c r="I233" s="453"/>
      <c r="J233" s="453"/>
      <c r="K233" s="453"/>
      <c r="L233" s="453"/>
      <c r="M233" s="453"/>
      <c r="N233" s="453"/>
      <c r="O233" s="453"/>
      <c r="P233" s="453"/>
      <c r="Q233" s="453"/>
      <c r="R233" s="453"/>
      <c r="S233" s="453"/>
      <c r="T233" s="453"/>
      <c r="U233" s="453"/>
      <c r="V233" s="453"/>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
      <c r="BB233" s="6"/>
      <c r="BC233" s="6"/>
      <c r="BD233" s="6"/>
      <c r="BE233" s="6"/>
      <c r="BF233" s="6"/>
      <c r="BG233" s="6"/>
      <c r="BH233" s="6"/>
      <c r="BI233" s="6"/>
    </row>
    <row r="234" spans="1:61" x14ac:dyDescent="0.25">
      <c r="A234" s="453"/>
      <c r="B234" s="453"/>
      <c r="C234" s="453"/>
      <c r="D234" s="453"/>
      <c r="E234" s="453"/>
      <c r="F234" s="453"/>
      <c r="G234" s="453"/>
      <c r="H234" s="453"/>
      <c r="I234" s="453"/>
      <c r="J234" s="453"/>
      <c r="K234" s="453"/>
      <c r="L234" s="453"/>
      <c r="M234" s="453"/>
      <c r="N234" s="453"/>
      <c r="O234" s="453"/>
      <c r="P234" s="453"/>
      <c r="Q234" s="453"/>
      <c r="R234" s="453"/>
      <c r="S234" s="453"/>
      <c r="T234" s="453"/>
      <c r="U234" s="453"/>
      <c r="V234" s="453"/>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
      <c r="BB234" s="6"/>
      <c r="BC234" s="6"/>
      <c r="BD234" s="6"/>
      <c r="BE234" s="6"/>
      <c r="BF234" s="6"/>
      <c r="BG234" s="6"/>
      <c r="BH234" s="6"/>
      <c r="BI234" s="6"/>
    </row>
    <row r="235" spans="1:61" x14ac:dyDescent="0.25">
      <c r="A235" s="453"/>
      <c r="B235" s="453"/>
      <c r="C235" s="453"/>
      <c r="D235" s="453"/>
      <c r="E235" s="453"/>
      <c r="F235" s="453"/>
      <c r="G235" s="453"/>
      <c r="H235" s="453"/>
      <c r="I235" s="453"/>
      <c r="J235" s="453"/>
      <c r="K235" s="453"/>
      <c r="L235" s="453"/>
      <c r="M235" s="453"/>
      <c r="N235" s="453"/>
      <c r="O235" s="453"/>
      <c r="P235" s="453"/>
      <c r="Q235" s="453"/>
      <c r="R235" s="453"/>
      <c r="S235" s="453"/>
      <c r="T235" s="453"/>
      <c r="U235" s="453"/>
      <c r="V235" s="453"/>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
      <c r="BB235" s="6"/>
      <c r="BC235" s="6"/>
      <c r="BD235" s="6"/>
      <c r="BE235" s="6"/>
      <c r="BF235" s="6"/>
      <c r="BG235" s="6"/>
      <c r="BH235" s="6"/>
      <c r="BI235" s="6"/>
    </row>
    <row r="236" spans="1:61" x14ac:dyDescent="0.25">
      <c r="A236" s="453"/>
      <c r="B236" s="453"/>
      <c r="C236" s="453"/>
      <c r="D236" s="453"/>
      <c r="E236" s="453"/>
      <c r="F236" s="453"/>
      <c r="G236" s="453"/>
      <c r="H236" s="453"/>
      <c r="I236" s="453"/>
      <c r="J236" s="453"/>
      <c r="K236" s="453"/>
      <c r="L236" s="453"/>
      <c r="M236" s="453"/>
      <c r="N236" s="453"/>
      <c r="O236" s="453"/>
      <c r="P236" s="453"/>
      <c r="Q236" s="453"/>
      <c r="R236" s="453"/>
      <c r="S236" s="453"/>
      <c r="T236" s="453"/>
      <c r="U236" s="453"/>
      <c r="V236" s="453"/>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
      <c r="BB236" s="6"/>
      <c r="BC236" s="6"/>
      <c r="BD236" s="6"/>
      <c r="BE236" s="6"/>
      <c r="BF236" s="6"/>
      <c r="BG236" s="6"/>
      <c r="BH236" s="6"/>
      <c r="BI236" s="6"/>
    </row>
    <row r="237" spans="1:61" x14ac:dyDescent="0.25">
      <c r="A237" s="453"/>
      <c r="B237" s="453"/>
      <c r="C237" s="453"/>
      <c r="D237" s="453"/>
      <c r="E237" s="453"/>
      <c r="F237" s="453"/>
      <c r="G237" s="453"/>
      <c r="H237" s="453"/>
      <c r="I237" s="453"/>
      <c r="J237" s="453"/>
      <c r="K237" s="453"/>
      <c r="L237" s="453"/>
      <c r="M237" s="453"/>
      <c r="N237" s="453"/>
      <c r="O237" s="453"/>
      <c r="P237" s="453"/>
      <c r="Q237" s="453"/>
      <c r="R237" s="453"/>
      <c r="S237" s="453"/>
      <c r="T237" s="453"/>
      <c r="U237" s="453"/>
      <c r="V237" s="453"/>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
      <c r="BB237" s="6"/>
      <c r="BC237" s="6"/>
      <c r="BD237" s="6"/>
      <c r="BE237" s="6"/>
      <c r="BF237" s="6"/>
      <c r="BG237" s="6"/>
      <c r="BH237" s="6"/>
      <c r="BI237" s="6"/>
    </row>
    <row r="238" spans="1:61" x14ac:dyDescent="0.25">
      <c r="A238" s="453"/>
      <c r="B238" s="453"/>
      <c r="C238" s="453"/>
      <c r="D238" s="453"/>
      <c r="E238" s="453"/>
      <c r="F238" s="453"/>
      <c r="G238" s="453"/>
      <c r="H238" s="453"/>
      <c r="I238" s="453"/>
      <c r="J238" s="453"/>
      <c r="K238" s="453"/>
      <c r="L238" s="453"/>
      <c r="M238" s="453"/>
      <c r="N238" s="453"/>
      <c r="O238" s="453"/>
      <c r="P238" s="453"/>
      <c r="Q238" s="453"/>
      <c r="R238" s="453"/>
      <c r="S238" s="453"/>
      <c r="T238" s="453"/>
      <c r="U238" s="453"/>
      <c r="V238" s="453"/>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
      <c r="BB238" s="6"/>
      <c r="BC238" s="6"/>
      <c r="BD238" s="6"/>
      <c r="BE238" s="6"/>
      <c r="BF238" s="6"/>
      <c r="BG238" s="6"/>
      <c r="BH238" s="6"/>
      <c r="BI238" s="6"/>
    </row>
    <row r="239" spans="1:61" ht="31.5" customHeight="1" x14ac:dyDescent="0.25">
      <c r="A239" s="453"/>
      <c r="B239" s="453"/>
      <c r="C239" s="453"/>
      <c r="D239" s="453"/>
      <c r="E239" s="453"/>
      <c r="F239" s="453"/>
      <c r="G239" s="453"/>
      <c r="H239" s="453"/>
      <c r="I239" s="453"/>
      <c r="J239" s="453"/>
      <c r="K239" s="453"/>
      <c r="L239" s="453"/>
      <c r="M239" s="453"/>
      <c r="N239" s="453"/>
      <c r="O239" s="453"/>
      <c r="P239" s="453"/>
      <c r="Q239" s="453"/>
      <c r="R239" s="453"/>
      <c r="S239" s="453"/>
      <c r="T239" s="453"/>
      <c r="U239" s="453"/>
      <c r="V239" s="453"/>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
      <c r="BB239" s="6"/>
      <c r="BC239" s="6"/>
      <c r="BD239" s="6"/>
      <c r="BE239" s="6"/>
      <c r="BF239" s="6"/>
      <c r="BG239" s="6"/>
      <c r="BH239" s="6"/>
      <c r="BI239" s="6"/>
    </row>
    <row r="240" spans="1:6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
      <c r="BB240" s="6"/>
      <c r="BC240" s="6"/>
      <c r="BD240" s="6"/>
      <c r="BE240" s="6"/>
      <c r="BF240" s="6"/>
      <c r="BG240" s="6"/>
      <c r="BH240" s="6"/>
      <c r="BI240" s="6"/>
    </row>
    <row r="241" spans="1:61" x14ac:dyDescent="0.25">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
      <c r="BB241" s="6"/>
      <c r="BC241" s="6"/>
      <c r="BD241" s="6"/>
      <c r="BE241" s="6"/>
      <c r="BF241" s="6"/>
      <c r="BG241" s="6"/>
      <c r="BH241" s="6"/>
      <c r="BI241" s="6"/>
    </row>
    <row r="242" spans="1:6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
      <c r="BB242" s="6"/>
      <c r="BC242" s="6"/>
      <c r="BD242" s="6"/>
      <c r="BE242" s="6"/>
      <c r="BF242" s="6"/>
      <c r="BG242" s="6"/>
      <c r="BH242" s="6"/>
      <c r="BI242" s="6"/>
    </row>
    <row r="243" spans="1:6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
      <c r="BB243" s="6"/>
      <c r="BC243" s="6"/>
      <c r="BD243" s="6"/>
      <c r="BE243" s="6"/>
      <c r="BF243" s="6"/>
      <c r="BG243" s="6"/>
      <c r="BH243" s="6"/>
      <c r="BI243" s="6"/>
    </row>
    <row r="244" spans="1:6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
      <c r="BB244" s="6"/>
      <c r="BC244" s="6"/>
      <c r="BD244" s="6"/>
      <c r="BE244" s="6"/>
      <c r="BF244" s="6"/>
      <c r="BG244" s="6"/>
      <c r="BH244" s="6"/>
      <c r="BI244" s="6"/>
    </row>
    <row r="245" spans="1:6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
      <c r="BB245" s="6"/>
      <c r="BC245" s="6"/>
      <c r="BD245" s="6"/>
      <c r="BE245" s="6"/>
      <c r="BF245" s="6"/>
      <c r="BG245" s="6"/>
      <c r="BH245" s="6"/>
      <c r="BI245" s="6"/>
    </row>
    <row r="246" spans="1:6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
      <c r="BB246" s="6"/>
      <c r="BC246" s="6"/>
      <c r="BD246" s="6"/>
      <c r="BE246" s="6"/>
      <c r="BF246" s="6"/>
      <c r="BG246" s="6"/>
      <c r="BH246" s="6"/>
      <c r="BI246" s="6"/>
    </row>
    <row r="247" spans="1:6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
      <c r="BB247" s="6"/>
      <c r="BC247" s="6"/>
      <c r="BD247" s="6"/>
      <c r="BE247" s="6"/>
      <c r="BF247" s="6"/>
      <c r="BG247" s="6"/>
      <c r="BH247" s="6"/>
      <c r="BI247" s="6"/>
    </row>
    <row r="248" spans="1:6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
      <c r="BB248" s="6"/>
      <c r="BC248" s="6"/>
      <c r="BD248" s="6"/>
      <c r="BE248" s="6"/>
      <c r="BF248" s="6"/>
      <c r="BG248" s="6"/>
      <c r="BH248" s="6"/>
      <c r="BI248" s="6"/>
    </row>
    <row r="249" spans="1:6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
      <c r="BB249" s="6"/>
      <c r="BC249" s="6"/>
      <c r="BD249" s="6"/>
      <c r="BE249" s="6"/>
      <c r="BF249" s="6"/>
      <c r="BG249" s="6"/>
      <c r="BH249" s="6"/>
      <c r="BI249" s="6"/>
    </row>
    <row r="250" spans="1:6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
      <c r="BB250" s="6"/>
      <c r="BC250" s="6"/>
      <c r="BD250" s="6"/>
      <c r="BE250" s="6"/>
      <c r="BF250" s="6"/>
      <c r="BG250" s="6"/>
      <c r="BH250" s="6"/>
      <c r="BI250" s="6"/>
    </row>
    <row r="251" spans="1:6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
      <c r="BB251" s="6"/>
      <c r="BC251" s="6"/>
      <c r="BD251" s="6"/>
      <c r="BE251" s="6"/>
      <c r="BF251" s="6"/>
      <c r="BG251" s="6"/>
      <c r="BH251" s="6"/>
      <c r="BI251" s="6"/>
    </row>
    <row r="252" spans="1:6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
      <c r="BB252" s="6"/>
      <c r="BC252" s="6"/>
      <c r="BD252" s="6"/>
      <c r="BE252" s="6"/>
      <c r="BF252" s="6"/>
      <c r="BG252" s="6"/>
      <c r="BH252" s="6"/>
      <c r="BI252" s="6"/>
    </row>
    <row r="253" spans="1:6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
      <c r="BB253" s="6"/>
      <c r="BC253" s="6"/>
      <c r="BD253" s="6"/>
      <c r="BE253" s="6"/>
      <c r="BF253" s="6"/>
      <c r="BG253" s="6"/>
      <c r="BH253" s="6"/>
      <c r="BI253" s="6"/>
    </row>
    <row r="254" spans="1:6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
      <c r="BB254" s="6"/>
      <c r="BC254" s="6"/>
      <c r="BD254" s="6"/>
      <c r="BE254" s="6"/>
      <c r="BF254" s="6"/>
      <c r="BG254" s="6"/>
      <c r="BH254" s="6"/>
      <c r="BI254" s="6"/>
    </row>
    <row r="255" spans="1:6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
      <c r="BB255" s="6"/>
      <c r="BC255" s="6"/>
      <c r="BD255" s="6"/>
      <c r="BE255" s="6"/>
      <c r="BF255" s="6"/>
      <c r="BG255" s="6"/>
      <c r="BH255" s="6"/>
      <c r="BI255" s="6"/>
    </row>
    <row r="256" spans="1:6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
      <c r="BB256" s="6"/>
      <c r="BC256" s="6"/>
      <c r="BD256" s="6"/>
      <c r="BE256" s="6"/>
      <c r="BF256" s="6"/>
      <c r="BG256" s="6"/>
      <c r="BH256" s="6"/>
      <c r="BI256" s="6"/>
    </row>
    <row r="257" spans="1:6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
      <c r="BB257" s="6"/>
      <c r="BC257" s="6"/>
      <c r="BD257" s="6"/>
      <c r="BE257" s="6"/>
      <c r="BF257" s="6"/>
      <c r="BG257" s="6"/>
      <c r="BH257" s="6"/>
      <c r="BI257" s="6"/>
    </row>
    <row r="258" spans="1:6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
      <c r="BB258" s="6"/>
      <c r="BC258" s="6"/>
      <c r="BD258" s="6"/>
      <c r="BE258" s="6"/>
      <c r="BF258" s="6"/>
      <c r="BG258" s="6"/>
      <c r="BH258" s="6"/>
      <c r="BI258" s="6"/>
    </row>
    <row r="259" spans="1:6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
      <c r="BB259" s="6"/>
      <c r="BC259" s="6"/>
      <c r="BD259" s="6"/>
      <c r="BE259" s="6"/>
      <c r="BF259" s="6"/>
      <c r="BG259" s="6"/>
      <c r="BH259" s="6"/>
      <c r="BI259" s="6"/>
    </row>
    <row r="260" spans="1:6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
      <c r="BB260" s="6"/>
      <c r="BC260" s="6"/>
      <c r="BD260" s="6"/>
      <c r="BE260" s="6"/>
      <c r="BF260" s="6"/>
      <c r="BG260" s="6"/>
      <c r="BH260" s="6"/>
      <c r="BI260" s="6"/>
    </row>
    <row r="261" spans="1:6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
      <c r="BB261" s="6"/>
      <c r="BC261" s="6"/>
      <c r="BD261" s="6"/>
      <c r="BE261" s="6"/>
      <c r="BF261" s="6"/>
      <c r="BG261" s="6"/>
      <c r="BH261" s="6"/>
      <c r="BI261" s="6"/>
    </row>
    <row r="262" spans="1:6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
      <c r="BB262" s="6"/>
      <c r="BC262" s="6"/>
      <c r="BD262" s="6"/>
      <c r="BE262" s="6"/>
      <c r="BF262" s="6"/>
      <c r="BG262" s="6"/>
      <c r="BH262" s="6"/>
      <c r="BI262" s="6"/>
    </row>
    <row r="263" spans="1:6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
      <c r="BB263" s="6"/>
      <c r="BC263" s="6"/>
      <c r="BD263" s="6"/>
      <c r="BE263" s="6"/>
      <c r="BF263" s="6"/>
      <c r="BG263" s="6"/>
      <c r="BH263" s="6"/>
      <c r="BI263" s="6"/>
    </row>
    <row r="264" spans="1:6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
      <c r="BB264" s="6"/>
      <c r="BC264" s="6"/>
      <c r="BD264" s="6"/>
      <c r="BE264" s="6"/>
      <c r="BF264" s="6"/>
      <c r="BG264" s="6"/>
      <c r="BH264" s="6"/>
      <c r="BI264" s="6"/>
    </row>
    <row r="265" spans="1:6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
      <c r="BB265" s="6"/>
      <c r="BC265" s="6"/>
      <c r="BD265" s="6"/>
      <c r="BE265" s="6"/>
      <c r="BF265" s="6"/>
      <c r="BG265" s="6"/>
      <c r="BH265" s="6"/>
      <c r="BI265" s="6"/>
    </row>
    <row r="266" spans="1:6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
      <c r="BB266" s="6"/>
      <c r="BC266" s="6"/>
      <c r="BD266" s="6"/>
      <c r="BE266" s="6"/>
      <c r="BF266" s="6"/>
      <c r="BG266" s="6"/>
      <c r="BH266" s="6"/>
      <c r="BI266" s="6"/>
    </row>
    <row r="267" spans="1:6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
      <c r="BB267" s="6"/>
      <c r="BC267" s="6"/>
      <c r="BD267" s="6"/>
      <c r="BE267" s="6"/>
      <c r="BF267" s="6"/>
      <c r="BG267" s="6"/>
      <c r="BH267" s="6"/>
      <c r="BI267" s="6"/>
    </row>
    <row r="268" spans="1:6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
      <c r="BB268" s="6"/>
      <c r="BC268" s="6"/>
      <c r="BD268" s="6"/>
      <c r="BE268" s="6"/>
      <c r="BF268" s="6"/>
      <c r="BG268" s="6"/>
      <c r="BH268" s="6"/>
      <c r="BI268" s="6"/>
    </row>
    <row r="269" spans="1:6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
      <c r="BB269" s="6"/>
      <c r="BC269" s="6"/>
      <c r="BD269" s="6"/>
      <c r="BE269" s="6"/>
      <c r="BF269" s="6"/>
      <c r="BG269" s="6"/>
      <c r="BH269" s="6"/>
      <c r="BI269" s="6"/>
    </row>
    <row r="270" spans="1:6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
      <c r="BB270" s="6"/>
      <c r="BC270" s="6"/>
      <c r="BD270" s="6"/>
      <c r="BE270" s="6"/>
      <c r="BF270" s="6"/>
      <c r="BG270" s="6"/>
      <c r="BH270" s="6"/>
      <c r="BI270" s="6"/>
    </row>
    <row r="271" spans="1:6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
      <c r="BB271" s="6"/>
      <c r="BC271" s="6"/>
      <c r="BD271" s="6"/>
      <c r="BE271" s="6"/>
      <c r="BF271" s="6"/>
      <c r="BG271" s="6"/>
      <c r="BH271" s="6"/>
      <c r="BI271" s="6"/>
    </row>
    <row r="272" spans="1:6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
      <c r="BB272" s="6"/>
      <c r="BC272" s="6"/>
      <c r="BD272" s="6"/>
      <c r="BE272" s="6"/>
      <c r="BF272" s="6"/>
      <c r="BG272" s="6"/>
      <c r="BH272" s="6"/>
      <c r="BI272" s="6"/>
    </row>
    <row r="273" spans="1:6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
      <c r="BB273" s="6"/>
      <c r="BC273" s="6"/>
      <c r="BD273" s="6"/>
      <c r="BE273" s="6"/>
      <c r="BF273" s="6"/>
      <c r="BG273" s="6"/>
      <c r="BH273" s="6"/>
      <c r="BI273" s="6"/>
    </row>
    <row r="274" spans="1:6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
      <c r="BB274" s="6"/>
      <c r="BC274" s="6"/>
      <c r="BD274" s="6"/>
      <c r="BE274" s="6"/>
      <c r="BF274" s="6"/>
      <c r="BG274" s="6"/>
      <c r="BH274" s="6"/>
      <c r="BI274" s="6"/>
    </row>
    <row r="275" spans="1:6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
      <c r="BB275" s="6"/>
      <c r="BC275" s="6"/>
      <c r="BD275" s="6"/>
      <c r="BE275" s="6"/>
      <c r="BF275" s="6"/>
      <c r="BG275" s="6"/>
      <c r="BH275" s="6"/>
      <c r="BI275" s="6"/>
    </row>
    <row r="276" spans="1:6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
      <c r="BB276" s="6"/>
      <c r="BC276" s="6"/>
      <c r="BD276" s="6"/>
      <c r="BE276" s="6"/>
      <c r="BF276" s="6"/>
      <c r="BG276" s="6"/>
      <c r="BH276" s="6"/>
      <c r="BI276" s="6"/>
    </row>
    <row r="277" spans="1:6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
      <c r="BB277" s="6"/>
      <c r="BC277" s="6"/>
      <c r="BD277" s="6"/>
      <c r="BE277" s="6"/>
      <c r="BF277" s="6"/>
      <c r="BG277" s="6"/>
      <c r="BH277" s="6"/>
      <c r="BI277" s="6"/>
    </row>
    <row r="278" spans="1:61" x14ac:dyDescent="0.25">
      <c r="A278" s="6"/>
      <c r="B278" s="6"/>
      <c r="C278" s="6"/>
      <c r="D278" s="6"/>
      <c r="E278" s="6"/>
      <c r="F278" s="6"/>
      <c r="G278" s="6"/>
      <c r="H278" s="6"/>
      <c r="I278" s="6"/>
      <c r="J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
      <c r="BB278" s="6"/>
      <c r="BC278" s="6"/>
      <c r="BD278" s="6"/>
      <c r="BE278" s="6"/>
      <c r="BF278" s="6"/>
      <c r="BG278" s="6"/>
      <c r="BH278" s="6"/>
      <c r="BI278" s="6"/>
    </row>
    <row r="279" spans="1:6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
      <c r="BB279" s="6"/>
      <c r="BC279" s="6"/>
      <c r="BD279" s="6"/>
      <c r="BE279" s="6"/>
      <c r="BF279" s="6"/>
      <c r="BG279" s="6"/>
      <c r="BH279" s="6"/>
      <c r="BI279" s="6"/>
    </row>
    <row r="280" spans="1:6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
      <c r="BB280" s="6"/>
      <c r="BC280" s="6"/>
      <c r="BD280" s="6"/>
      <c r="BE280" s="6"/>
      <c r="BF280" s="6"/>
      <c r="BG280" s="6"/>
      <c r="BH280" s="6"/>
      <c r="BI280" s="6"/>
    </row>
    <row r="281" spans="1:6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
      <c r="BB281" s="6"/>
      <c r="BC281" s="6"/>
      <c r="BD281" s="6"/>
      <c r="BE281" s="6"/>
      <c r="BF281" s="6"/>
      <c r="BG281" s="6"/>
      <c r="BH281" s="6"/>
      <c r="BI281" s="6"/>
    </row>
    <row r="282" spans="1:6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
      <c r="BB282" s="6"/>
      <c r="BC282" s="6"/>
      <c r="BD282" s="6"/>
      <c r="BE282" s="6"/>
      <c r="BF282" s="6"/>
      <c r="BG282" s="6"/>
      <c r="BH282" s="6"/>
      <c r="BI282" s="6"/>
    </row>
    <row r="283" spans="1:6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
      <c r="BB283" s="6"/>
      <c r="BC283" s="6"/>
      <c r="BD283" s="6"/>
      <c r="BE283" s="6"/>
      <c r="BF283" s="6"/>
      <c r="BG283" s="6"/>
      <c r="BH283" s="6"/>
      <c r="BI283" s="6"/>
    </row>
    <row r="284" spans="1:6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
      <c r="BB284" s="6"/>
      <c r="BC284" s="6"/>
      <c r="BD284" s="6"/>
      <c r="BE284" s="6"/>
      <c r="BF284" s="6"/>
      <c r="BG284" s="6"/>
      <c r="BH284" s="6"/>
      <c r="BI284" s="6"/>
    </row>
    <row r="285" spans="1:6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
      <c r="BB285" s="6"/>
      <c r="BC285" s="6"/>
      <c r="BD285" s="6"/>
      <c r="BE285" s="6"/>
      <c r="BF285" s="6"/>
      <c r="BG285" s="6"/>
      <c r="BH285" s="6"/>
      <c r="BI285" s="6"/>
    </row>
    <row r="286" spans="1:6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
      <c r="BB286" s="6"/>
      <c r="BC286" s="6"/>
      <c r="BD286" s="6"/>
      <c r="BE286" s="6"/>
      <c r="BF286" s="6"/>
      <c r="BG286" s="6"/>
      <c r="BH286" s="6"/>
      <c r="BI286" s="6"/>
    </row>
    <row r="287" spans="1:6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
      <c r="BB287" s="6"/>
      <c r="BC287" s="6"/>
      <c r="BD287" s="6"/>
      <c r="BE287" s="6"/>
      <c r="BF287" s="6"/>
      <c r="BG287" s="6"/>
      <c r="BH287" s="6"/>
      <c r="BI287" s="6"/>
    </row>
    <row r="288" spans="1:6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
      <c r="BB288" s="6"/>
      <c r="BC288" s="6"/>
      <c r="BD288" s="6"/>
      <c r="BE288" s="6"/>
      <c r="BF288" s="6"/>
      <c r="BG288" s="6"/>
      <c r="BH288" s="6"/>
      <c r="BI288" s="6"/>
    </row>
    <row r="289" spans="1:6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
      <c r="BB289" s="6"/>
      <c r="BC289" s="6"/>
      <c r="BD289" s="6"/>
      <c r="BE289" s="6"/>
      <c r="BF289" s="6"/>
      <c r="BG289" s="6"/>
      <c r="BH289" s="6"/>
      <c r="BI289" s="6"/>
    </row>
    <row r="290" spans="1:6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
      <c r="BB290" s="6"/>
      <c r="BC290" s="6"/>
      <c r="BD290" s="6"/>
      <c r="BE290" s="6"/>
      <c r="BF290" s="6"/>
      <c r="BG290" s="6"/>
      <c r="BH290" s="6"/>
      <c r="BI290" s="6"/>
    </row>
    <row r="291" spans="1:6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
      <c r="BB291" s="6"/>
      <c r="BC291" s="6"/>
      <c r="BD291" s="6"/>
      <c r="BE291" s="6"/>
      <c r="BF291" s="6"/>
      <c r="BG291" s="6"/>
      <c r="BH291" s="6"/>
      <c r="BI291" s="6"/>
    </row>
    <row r="292" spans="1:6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
      <c r="BB292" s="6"/>
      <c r="BC292" s="6"/>
      <c r="BD292" s="6"/>
      <c r="BE292" s="6"/>
      <c r="BF292" s="6"/>
      <c r="BG292" s="6"/>
      <c r="BH292" s="6"/>
      <c r="BI292" s="6"/>
    </row>
    <row r="293" spans="1:6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
      <c r="BB293" s="6"/>
      <c r="BC293" s="6"/>
      <c r="BD293" s="6"/>
      <c r="BE293" s="6"/>
      <c r="BF293" s="6"/>
      <c r="BG293" s="6"/>
      <c r="BH293" s="6"/>
      <c r="BI293" s="6"/>
    </row>
    <row r="294" spans="1:6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
      <c r="BB294" s="6"/>
      <c r="BC294" s="6"/>
      <c r="BD294" s="6"/>
      <c r="BE294" s="6"/>
      <c r="BF294" s="6"/>
      <c r="BG294" s="6"/>
      <c r="BH294" s="6"/>
      <c r="BI294" s="6"/>
    </row>
    <row r="295" spans="1:6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
      <c r="BB295" s="6"/>
      <c r="BC295" s="6"/>
      <c r="BD295" s="6"/>
      <c r="BE295" s="6"/>
      <c r="BF295" s="6"/>
      <c r="BG295" s="6"/>
      <c r="BH295" s="6"/>
      <c r="BI295" s="6"/>
    </row>
    <row r="296" spans="1:6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
      <c r="BB296" s="6"/>
      <c r="BC296" s="6"/>
      <c r="BD296" s="6"/>
      <c r="BE296" s="6"/>
      <c r="BF296" s="6"/>
      <c r="BG296" s="6"/>
      <c r="BH296" s="6"/>
      <c r="BI296" s="6"/>
    </row>
    <row r="297" spans="1:6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
      <c r="BB297" s="6"/>
      <c r="BC297" s="6"/>
      <c r="BD297" s="6"/>
      <c r="BE297" s="6"/>
      <c r="BF297" s="6"/>
      <c r="BG297" s="6"/>
      <c r="BH297" s="6"/>
      <c r="BI297" s="6"/>
    </row>
    <row r="298" spans="1:6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
      <c r="BB298" s="6"/>
      <c r="BC298" s="6"/>
      <c r="BD298" s="6"/>
      <c r="BE298" s="6"/>
      <c r="BF298" s="6"/>
      <c r="BG298" s="6"/>
      <c r="BH298" s="6"/>
      <c r="BI298" s="6"/>
    </row>
    <row r="299" spans="1:6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
      <c r="BB299" s="6"/>
      <c r="BC299" s="6"/>
      <c r="BD299" s="6"/>
      <c r="BE299" s="6"/>
      <c r="BF299" s="6"/>
      <c r="BG299" s="6"/>
      <c r="BH299" s="6"/>
      <c r="BI299" s="6"/>
    </row>
    <row r="300" spans="1:6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
      <c r="BB300" s="6"/>
      <c r="BC300" s="6"/>
      <c r="BD300" s="6"/>
      <c r="BE300" s="6"/>
      <c r="BF300" s="6"/>
      <c r="BG300" s="6"/>
      <c r="BH300" s="6"/>
      <c r="BI300" s="6"/>
    </row>
    <row r="301" spans="1:6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
      <c r="BB301" s="6"/>
      <c r="BC301" s="6"/>
      <c r="BD301" s="6"/>
      <c r="BE301" s="6"/>
      <c r="BF301" s="6"/>
      <c r="BG301" s="6"/>
      <c r="BH301" s="6"/>
      <c r="BI301" s="6"/>
    </row>
    <row r="302" spans="1:6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
      <c r="BB302" s="6"/>
      <c r="BC302" s="6"/>
      <c r="BD302" s="6"/>
      <c r="BE302" s="6"/>
      <c r="BF302" s="6"/>
      <c r="BG302" s="6"/>
      <c r="BH302" s="6"/>
      <c r="BI302" s="6"/>
    </row>
    <row r="303" spans="1:6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
      <c r="BB303" s="6"/>
      <c r="BC303" s="6"/>
      <c r="BD303" s="6"/>
      <c r="BE303" s="6"/>
      <c r="BF303" s="6"/>
      <c r="BG303" s="6"/>
      <c r="BH303" s="6"/>
      <c r="BI303" s="6"/>
    </row>
    <row r="304" spans="1:6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
      <c r="BB304" s="6"/>
      <c r="BC304" s="6"/>
      <c r="BD304" s="6"/>
      <c r="BE304" s="6"/>
      <c r="BF304" s="6"/>
      <c r="BG304" s="6"/>
      <c r="BH304" s="6"/>
      <c r="BI304" s="6"/>
    </row>
    <row r="305" spans="1:6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
      <c r="BB305" s="6"/>
      <c r="BC305" s="6"/>
      <c r="BD305" s="6"/>
      <c r="BE305" s="6"/>
      <c r="BF305" s="6"/>
      <c r="BG305" s="6"/>
      <c r="BH305" s="6"/>
      <c r="BI305" s="6"/>
    </row>
    <row r="306" spans="1:6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
      <c r="BB306" s="6"/>
      <c r="BC306" s="6"/>
      <c r="BD306" s="6"/>
      <c r="BE306" s="6"/>
      <c r="BF306" s="6"/>
      <c r="BG306" s="6"/>
      <c r="BH306" s="6"/>
      <c r="BI306" s="6"/>
    </row>
    <row r="307" spans="1:6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
      <c r="BB307" s="6"/>
      <c r="BC307" s="6"/>
      <c r="BD307" s="6"/>
      <c r="BE307" s="6"/>
      <c r="BF307" s="6"/>
      <c r="BG307" s="6"/>
      <c r="BH307" s="6"/>
      <c r="BI307" s="6"/>
    </row>
    <row r="308" spans="1:6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
      <c r="BB308" s="6"/>
      <c r="BC308" s="6"/>
      <c r="BD308" s="6"/>
      <c r="BE308" s="6"/>
      <c r="BF308" s="6"/>
      <c r="BG308" s="6"/>
      <c r="BH308" s="6"/>
      <c r="BI308" s="6"/>
    </row>
    <row r="309" spans="1:6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
      <c r="BB309" s="6"/>
      <c r="BC309" s="6"/>
      <c r="BD309" s="6"/>
      <c r="BE309" s="6"/>
      <c r="BF309" s="6"/>
      <c r="BG309" s="6"/>
      <c r="BH309" s="6"/>
      <c r="BI309" s="6"/>
    </row>
    <row r="310" spans="1:6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
      <c r="BB310" s="6"/>
      <c r="BC310" s="6"/>
      <c r="BD310" s="6"/>
      <c r="BE310" s="6"/>
      <c r="BF310" s="6"/>
      <c r="BG310" s="6"/>
      <c r="BH310" s="6"/>
      <c r="BI310" s="6"/>
    </row>
    <row r="311" spans="1:6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
      <c r="BB311" s="6"/>
      <c r="BC311" s="6"/>
      <c r="BD311" s="6"/>
      <c r="BE311" s="6"/>
      <c r="BF311" s="6"/>
      <c r="BG311" s="6"/>
      <c r="BH311" s="6"/>
      <c r="BI311" s="6"/>
    </row>
    <row r="312" spans="1:6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
      <c r="BB312" s="6"/>
      <c r="BC312" s="6"/>
      <c r="BD312" s="6"/>
      <c r="BE312" s="6"/>
      <c r="BF312" s="6"/>
      <c r="BG312" s="6"/>
      <c r="BH312" s="6"/>
      <c r="BI312" s="6"/>
    </row>
    <row r="313" spans="1:6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
      <c r="BB313" s="6"/>
      <c r="BC313" s="6"/>
      <c r="BD313" s="6"/>
      <c r="BE313" s="6"/>
      <c r="BF313" s="6"/>
      <c r="BG313" s="6"/>
      <c r="BH313" s="6"/>
      <c r="BI313" s="6"/>
    </row>
    <row r="314" spans="1:6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
      <c r="BB314" s="6"/>
      <c r="BC314" s="6"/>
      <c r="BD314" s="6"/>
      <c r="BE314" s="6"/>
      <c r="BF314" s="6"/>
      <c r="BG314" s="6"/>
      <c r="BH314" s="6"/>
      <c r="BI314" s="6"/>
    </row>
    <row r="315" spans="1:6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
      <c r="BB315" s="6"/>
      <c r="BC315" s="6"/>
      <c r="BD315" s="6"/>
      <c r="BE315" s="6"/>
      <c r="BF315" s="6"/>
      <c r="BG315" s="6"/>
      <c r="BH315" s="6"/>
      <c r="BI315" s="6"/>
    </row>
    <row r="316" spans="1:6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
      <c r="BB316" s="6"/>
      <c r="BC316" s="6"/>
      <c r="BD316" s="6"/>
      <c r="BE316" s="6"/>
      <c r="BF316" s="6"/>
      <c r="BG316" s="6"/>
      <c r="BH316" s="6"/>
      <c r="BI316" s="6"/>
    </row>
    <row r="317" spans="1:6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
      <c r="BB317" s="6"/>
      <c r="BC317" s="6"/>
      <c r="BD317" s="6"/>
      <c r="BE317" s="6"/>
      <c r="BF317" s="6"/>
      <c r="BG317" s="6"/>
      <c r="BH317" s="6"/>
      <c r="BI317" s="6"/>
    </row>
    <row r="318" spans="1:6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
      <c r="BB318" s="6"/>
      <c r="BC318" s="6"/>
      <c r="BD318" s="6"/>
      <c r="BE318" s="6"/>
      <c r="BF318" s="6"/>
      <c r="BG318" s="6"/>
      <c r="BH318" s="6"/>
      <c r="BI318" s="6"/>
    </row>
    <row r="319" spans="1:6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
      <c r="BB319" s="6"/>
      <c r="BC319" s="6"/>
      <c r="BD319" s="6"/>
      <c r="BE319" s="6"/>
      <c r="BF319" s="6"/>
      <c r="BG319" s="6"/>
      <c r="BH319" s="6"/>
      <c r="BI319" s="6"/>
    </row>
    <row r="320" spans="1:6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
      <c r="BB320" s="6"/>
      <c r="BC320" s="6"/>
      <c r="BD320" s="6"/>
      <c r="BE320" s="6"/>
      <c r="BF320" s="6"/>
      <c r="BG320" s="6"/>
      <c r="BH320" s="6"/>
      <c r="BI320" s="6"/>
    </row>
    <row r="321" spans="1:6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
      <c r="BB321" s="6"/>
      <c r="BC321" s="6"/>
      <c r="BD321" s="6"/>
      <c r="BE321" s="6"/>
      <c r="BF321" s="6"/>
      <c r="BG321" s="6"/>
      <c r="BH321" s="6"/>
      <c r="BI321" s="6"/>
    </row>
    <row r="322" spans="1:6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
      <c r="BB322" s="6"/>
      <c r="BC322" s="6"/>
      <c r="BD322" s="6"/>
      <c r="BE322" s="6"/>
      <c r="BF322" s="6"/>
      <c r="BG322" s="6"/>
      <c r="BH322" s="6"/>
      <c r="BI322" s="6"/>
    </row>
    <row r="323" spans="1:6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
      <c r="BB323" s="6"/>
      <c r="BC323" s="6"/>
      <c r="BD323" s="6"/>
      <c r="BE323" s="6"/>
      <c r="BF323" s="6"/>
      <c r="BG323" s="6"/>
      <c r="BH323" s="6"/>
      <c r="BI323" s="6"/>
    </row>
    <row r="324" spans="1:6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
      <c r="BB324" s="6"/>
      <c r="BC324" s="6"/>
      <c r="BD324" s="6"/>
      <c r="BE324" s="6"/>
      <c r="BF324" s="6"/>
      <c r="BG324" s="6"/>
      <c r="BH324" s="6"/>
      <c r="BI324" s="6"/>
    </row>
    <row r="325" spans="1:6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
      <c r="BB325" s="6"/>
      <c r="BC325" s="6"/>
      <c r="BD325" s="6"/>
      <c r="BE325" s="6"/>
      <c r="BF325" s="6"/>
      <c r="BG325" s="6"/>
      <c r="BH325" s="6"/>
      <c r="BI325" s="6"/>
    </row>
    <row r="326" spans="1:6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
      <c r="BB326" s="6"/>
      <c r="BC326" s="6"/>
      <c r="BD326" s="6"/>
      <c r="BE326" s="6"/>
      <c r="BF326" s="6"/>
      <c r="BG326" s="6"/>
      <c r="BH326" s="6"/>
      <c r="BI326" s="6"/>
    </row>
    <row r="327" spans="1:6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
      <c r="BB327" s="6"/>
      <c r="BC327" s="6"/>
      <c r="BD327" s="6"/>
      <c r="BE327" s="6"/>
      <c r="BF327" s="6"/>
      <c r="BG327" s="6"/>
      <c r="BH327" s="6"/>
      <c r="BI327" s="6"/>
    </row>
    <row r="328" spans="1:6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
      <c r="BB328" s="6"/>
      <c r="BC328" s="6"/>
      <c r="BD328" s="6"/>
      <c r="BE328" s="6"/>
      <c r="BF328" s="6"/>
      <c r="BG328" s="6"/>
      <c r="BH328" s="6"/>
      <c r="BI328" s="6"/>
    </row>
    <row r="329" spans="1:6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
      <c r="BB329" s="6"/>
      <c r="BC329" s="6"/>
      <c r="BD329" s="6"/>
      <c r="BE329" s="6"/>
      <c r="BF329" s="6"/>
      <c r="BG329" s="6"/>
      <c r="BH329" s="6"/>
      <c r="BI329" s="6"/>
    </row>
    <row r="330" spans="1:6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
      <c r="BB330" s="6"/>
      <c r="BC330" s="6"/>
      <c r="BD330" s="6"/>
      <c r="BE330" s="6"/>
      <c r="BF330" s="6"/>
      <c r="BG330" s="6"/>
      <c r="BH330" s="6"/>
      <c r="BI330" s="6"/>
    </row>
    <row r="331" spans="1:6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
      <c r="BB331" s="6"/>
      <c r="BC331" s="6"/>
      <c r="BD331" s="6"/>
      <c r="BE331" s="6"/>
      <c r="BF331" s="6"/>
      <c r="BG331" s="6"/>
      <c r="BH331" s="6"/>
      <c r="BI331" s="6"/>
    </row>
    <row r="332" spans="1:6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
      <c r="BB332" s="6"/>
      <c r="BC332" s="6"/>
      <c r="BD332" s="6"/>
      <c r="BE332" s="6"/>
      <c r="BF332" s="6"/>
      <c r="BG332" s="6"/>
      <c r="BH332" s="6"/>
      <c r="BI332" s="6"/>
    </row>
    <row r="333" spans="1:6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
      <c r="BB333" s="6"/>
      <c r="BC333" s="6"/>
      <c r="BD333" s="6"/>
      <c r="BE333" s="6"/>
      <c r="BF333" s="6"/>
      <c r="BG333" s="6"/>
      <c r="BH333" s="6"/>
      <c r="BI333" s="6"/>
    </row>
    <row r="334" spans="1:6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
      <c r="BB334" s="6"/>
      <c r="BC334" s="6"/>
      <c r="BD334" s="6"/>
      <c r="BE334" s="6"/>
      <c r="BF334" s="6"/>
      <c r="BG334" s="6"/>
      <c r="BH334" s="6"/>
      <c r="BI334" s="6"/>
    </row>
    <row r="335" spans="1:6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
      <c r="BB335" s="6"/>
      <c r="BC335" s="6"/>
      <c r="BD335" s="6"/>
      <c r="BE335" s="6"/>
      <c r="BF335" s="6"/>
      <c r="BG335" s="6"/>
      <c r="BH335" s="6"/>
      <c r="BI335" s="6"/>
    </row>
    <row r="336" spans="1:6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
      <c r="BB336" s="6"/>
      <c r="BC336" s="6"/>
      <c r="BD336" s="6"/>
      <c r="BE336" s="6"/>
      <c r="BF336" s="6"/>
      <c r="BG336" s="6"/>
      <c r="BH336" s="6"/>
      <c r="BI336" s="6"/>
    </row>
    <row r="337" spans="1:6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
      <c r="BB337" s="6"/>
      <c r="BC337" s="6"/>
      <c r="BD337" s="6"/>
      <c r="BE337" s="6"/>
      <c r="BF337" s="6"/>
      <c r="BG337" s="6"/>
      <c r="BH337" s="6"/>
      <c r="BI337" s="6"/>
    </row>
    <row r="338" spans="1:6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
      <c r="BB338" s="6"/>
      <c r="BC338" s="6"/>
      <c r="BD338" s="6"/>
      <c r="BE338" s="6"/>
      <c r="BF338" s="6"/>
      <c r="BG338" s="6"/>
      <c r="BH338" s="6"/>
      <c r="BI338" s="6"/>
    </row>
    <row r="339" spans="1:6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
      <c r="BB339" s="6"/>
      <c r="BC339" s="6"/>
      <c r="BD339" s="6"/>
      <c r="BE339" s="6"/>
      <c r="BF339" s="6"/>
      <c r="BG339" s="6"/>
      <c r="BH339" s="6"/>
      <c r="BI339" s="6"/>
    </row>
    <row r="340" spans="1:6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
      <c r="BB340" s="6"/>
      <c r="BC340" s="6"/>
      <c r="BD340" s="6"/>
      <c r="BE340" s="6"/>
      <c r="BF340" s="6"/>
      <c r="BG340" s="6"/>
      <c r="BH340" s="6"/>
      <c r="BI340" s="6"/>
    </row>
    <row r="341" spans="1:6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
      <c r="BB341" s="6"/>
      <c r="BC341" s="6"/>
      <c r="BD341" s="6"/>
      <c r="BE341" s="6"/>
      <c r="BF341" s="6"/>
      <c r="BG341" s="6"/>
      <c r="BH341" s="6"/>
      <c r="BI341" s="6"/>
    </row>
    <row r="342" spans="1:6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
      <c r="BB342" s="6"/>
      <c r="BC342" s="6"/>
      <c r="BD342" s="6"/>
      <c r="BE342" s="6"/>
      <c r="BF342" s="6"/>
      <c r="BG342" s="6"/>
      <c r="BH342" s="6"/>
      <c r="BI342" s="6"/>
    </row>
    <row r="343" spans="1:6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
      <c r="BB343" s="6"/>
      <c r="BC343" s="6"/>
      <c r="BD343" s="6"/>
      <c r="BE343" s="6"/>
      <c r="BF343" s="6"/>
      <c r="BG343" s="6"/>
      <c r="BH343" s="6"/>
      <c r="BI343" s="6"/>
    </row>
    <row r="344" spans="1:6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
      <c r="BB344" s="6"/>
      <c r="BC344" s="6"/>
      <c r="BD344" s="6"/>
      <c r="BE344" s="6"/>
      <c r="BF344" s="6"/>
      <c r="BG344" s="6"/>
      <c r="BH344" s="6"/>
      <c r="BI344" s="6"/>
    </row>
    <row r="345" spans="1:6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
      <c r="BB345" s="6"/>
      <c r="BC345" s="6"/>
      <c r="BD345" s="6"/>
      <c r="BE345" s="6"/>
      <c r="BF345" s="6"/>
      <c r="BG345" s="6"/>
      <c r="BH345" s="6"/>
      <c r="BI345" s="6"/>
    </row>
    <row r="346" spans="1:6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
      <c r="BB346" s="6"/>
      <c r="BC346" s="6"/>
      <c r="BD346" s="6"/>
      <c r="BE346" s="6"/>
      <c r="BF346" s="6"/>
      <c r="BG346" s="6"/>
      <c r="BH346" s="6"/>
      <c r="BI346" s="6"/>
    </row>
    <row r="347" spans="1:6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
      <c r="BB347" s="6"/>
      <c r="BC347" s="6"/>
      <c r="BD347" s="6"/>
      <c r="BE347" s="6"/>
      <c r="BF347" s="6"/>
      <c r="BG347" s="6"/>
      <c r="BH347" s="6"/>
      <c r="BI347" s="6"/>
    </row>
    <row r="348" spans="1:6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
      <c r="BB348" s="6"/>
      <c r="BC348" s="6"/>
      <c r="BD348" s="6"/>
      <c r="BE348" s="6"/>
      <c r="BF348" s="6"/>
      <c r="BG348" s="6"/>
      <c r="BH348" s="6"/>
      <c r="BI348" s="6"/>
    </row>
    <row r="349" spans="1:6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
      <c r="BB349" s="6"/>
      <c r="BC349" s="6"/>
      <c r="BD349" s="6"/>
      <c r="BE349" s="6"/>
      <c r="BF349" s="6"/>
      <c r="BG349" s="6"/>
      <c r="BH349" s="6"/>
      <c r="BI349" s="6"/>
    </row>
    <row r="350" spans="1:6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
      <c r="BB350" s="6"/>
      <c r="BC350" s="6"/>
      <c r="BD350" s="6"/>
      <c r="BE350" s="6"/>
      <c r="BF350" s="6"/>
      <c r="BG350" s="6"/>
      <c r="BH350" s="6"/>
      <c r="BI350" s="6"/>
    </row>
    <row r="351" spans="1:6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
      <c r="BB351" s="6"/>
      <c r="BC351" s="6"/>
      <c r="BD351" s="6"/>
      <c r="BE351" s="6"/>
      <c r="BF351" s="6"/>
      <c r="BG351" s="6"/>
      <c r="BH351" s="6"/>
      <c r="BI351" s="6"/>
    </row>
    <row r="352" spans="1:6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
      <c r="BB352" s="6"/>
      <c r="BC352" s="6"/>
      <c r="BD352" s="6"/>
      <c r="BE352" s="6"/>
      <c r="BF352" s="6"/>
      <c r="BG352" s="6"/>
      <c r="BH352" s="6"/>
      <c r="BI352" s="6"/>
    </row>
    <row r="353" spans="1:6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
      <c r="BB353" s="6"/>
      <c r="BC353" s="6"/>
      <c r="BD353" s="6"/>
      <c r="BE353" s="6"/>
      <c r="BF353" s="6"/>
      <c r="BG353" s="6"/>
      <c r="BH353" s="6"/>
      <c r="BI353" s="6"/>
    </row>
    <row r="354" spans="1:6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
      <c r="BB354" s="6"/>
      <c r="BC354" s="6"/>
      <c r="BD354" s="6"/>
      <c r="BE354" s="6"/>
      <c r="BF354" s="6"/>
      <c r="BG354" s="6"/>
      <c r="BH354" s="6"/>
      <c r="BI354" s="6"/>
    </row>
    <row r="355" spans="1:6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
      <c r="BB355" s="6"/>
      <c r="BC355" s="6"/>
      <c r="BD355" s="6"/>
      <c r="BE355" s="6"/>
      <c r="BF355" s="6"/>
      <c r="BG355" s="6"/>
      <c r="BH355" s="6"/>
      <c r="BI355" s="6"/>
    </row>
    <row r="356" spans="1:6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
      <c r="BB356" s="6"/>
      <c r="BC356" s="6"/>
      <c r="BD356" s="6"/>
      <c r="BE356" s="6"/>
      <c r="BF356" s="6"/>
      <c r="BG356" s="6"/>
      <c r="BH356" s="6"/>
      <c r="BI356" s="6"/>
    </row>
    <row r="357" spans="1:6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
      <c r="BB357" s="6"/>
      <c r="BC357" s="6"/>
      <c r="BD357" s="6"/>
      <c r="BE357" s="6"/>
      <c r="BF357" s="6"/>
      <c r="BG357" s="6"/>
      <c r="BH357" s="6"/>
      <c r="BI357" s="6"/>
    </row>
    <row r="358" spans="1:6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
      <c r="BB358" s="6"/>
      <c r="BC358" s="6"/>
      <c r="BD358" s="6"/>
      <c r="BE358" s="6"/>
      <c r="BF358" s="6"/>
      <c r="BG358" s="6"/>
      <c r="BH358" s="6"/>
      <c r="BI358" s="6"/>
    </row>
    <row r="359" spans="1:6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
      <c r="BB359" s="6"/>
      <c r="BC359" s="6"/>
      <c r="BD359" s="6"/>
      <c r="BE359" s="6"/>
      <c r="BF359" s="6"/>
      <c r="BG359" s="6"/>
      <c r="BH359" s="6"/>
      <c r="BI359" s="6"/>
    </row>
    <row r="360" spans="1:6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
      <c r="BB360" s="6"/>
      <c r="BC360" s="6"/>
      <c r="BD360" s="6"/>
      <c r="BE360" s="6"/>
      <c r="BF360" s="6"/>
      <c r="BG360" s="6"/>
      <c r="BH360" s="6"/>
      <c r="BI360" s="6"/>
    </row>
    <row r="361" spans="1:6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
      <c r="BB361" s="6"/>
      <c r="BC361" s="6"/>
      <c r="BD361" s="6"/>
      <c r="BE361" s="6"/>
      <c r="BF361" s="6"/>
      <c r="BG361" s="6"/>
      <c r="BH361" s="6"/>
      <c r="BI361" s="6"/>
    </row>
    <row r="362" spans="1:6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
      <c r="BB362" s="6"/>
      <c r="BC362" s="6"/>
      <c r="BD362" s="6"/>
      <c r="BE362" s="6"/>
      <c r="BF362" s="6"/>
      <c r="BG362" s="6"/>
      <c r="BH362" s="6"/>
      <c r="BI362" s="6"/>
    </row>
    <row r="363" spans="1:6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
      <c r="BB363" s="6"/>
      <c r="BC363" s="6"/>
      <c r="BD363" s="6"/>
      <c r="BE363" s="6"/>
      <c r="BF363" s="6"/>
      <c r="BG363" s="6"/>
      <c r="BH363" s="6"/>
      <c r="BI363" s="6"/>
    </row>
    <row r="364" spans="1:6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
      <c r="BB364" s="6"/>
      <c r="BC364" s="6"/>
      <c r="BD364" s="6"/>
      <c r="BE364" s="6"/>
      <c r="BF364" s="6"/>
      <c r="BG364" s="6"/>
      <c r="BH364" s="6"/>
      <c r="BI364" s="6"/>
    </row>
    <row r="365" spans="1:6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
      <c r="BB365" s="6"/>
      <c r="BC365" s="6"/>
      <c r="BD365" s="6"/>
      <c r="BE365" s="6"/>
      <c r="BF365" s="6"/>
      <c r="BG365" s="6"/>
      <c r="BH365" s="6"/>
      <c r="BI365" s="6"/>
    </row>
    <row r="366" spans="1:6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
      <c r="BB366" s="6"/>
      <c r="BC366" s="6"/>
      <c r="BD366" s="6"/>
      <c r="BE366" s="6"/>
      <c r="BF366" s="6"/>
      <c r="BG366" s="6"/>
      <c r="BH366" s="6"/>
      <c r="BI366" s="6"/>
    </row>
    <row r="367" spans="1:6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
      <c r="BB367" s="6"/>
      <c r="BC367" s="6"/>
      <c r="BD367" s="6"/>
      <c r="BE367" s="6"/>
      <c r="BF367" s="6"/>
      <c r="BG367" s="6"/>
      <c r="BH367" s="6"/>
      <c r="BI367" s="6"/>
    </row>
    <row r="368" spans="1:6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
      <c r="BB368" s="6"/>
      <c r="BC368" s="6"/>
      <c r="BD368" s="6"/>
      <c r="BE368" s="6"/>
      <c r="BF368" s="6"/>
      <c r="BG368" s="6"/>
      <c r="BH368" s="6"/>
      <c r="BI368" s="6"/>
    </row>
    <row r="369" spans="1:6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
      <c r="BB369" s="6"/>
      <c r="BC369" s="6"/>
      <c r="BD369" s="6"/>
      <c r="BE369" s="6"/>
      <c r="BF369" s="6"/>
      <c r="BG369" s="6"/>
      <c r="BH369" s="6"/>
      <c r="BI369" s="6"/>
    </row>
    <row r="370" spans="1:6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
      <c r="BB370" s="6"/>
      <c r="BC370" s="6"/>
      <c r="BD370" s="6"/>
      <c r="BE370" s="6"/>
      <c r="BF370" s="6"/>
      <c r="BG370" s="6"/>
      <c r="BH370" s="6"/>
      <c r="BI370" s="6"/>
    </row>
    <row r="371" spans="1:6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
      <c r="BB371" s="6"/>
      <c r="BC371" s="6"/>
      <c r="BD371" s="6"/>
      <c r="BE371" s="6"/>
      <c r="BF371" s="6"/>
      <c r="BG371" s="6"/>
      <c r="BH371" s="6"/>
      <c r="BI371" s="6"/>
    </row>
    <row r="372" spans="1:6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
      <c r="BB372" s="6"/>
      <c r="BC372" s="6"/>
      <c r="BD372" s="6"/>
      <c r="BE372" s="6"/>
      <c r="BF372" s="6"/>
      <c r="BG372" s="6"/>
      <c r="BH372" s="6"/>
      <c r="BI372" s="6"/>
    </row>
    <row r="373" spans="1:6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
      <c r="BB373" s="6"/>
      <c r="BC373" s="6"/>
      <c r="BD373" s="6"/>
      <c r="BE373" s="6"/>
      <c r="BF373" s="6"/>
      <c r="BG373" s="6"/>
      <c r="BH373" s="6"/>
      <c r="BI373" s="6"/>
    </row>
    <row r="374" spans="1:6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
      <c r="BB374" s="6"/>
      <c r="BC374" s="6"/>
      <c r="BD374" s="6"/>
      <c r="BE374" s="6"/>
      <c r="BF374" s="6"/>
      <c r="BG374" s="6"/>
      <c r="BH374" s="6"/>
      <c r="BI374" s="6"/>
    </row>
    <row r="375" spans="1:6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
      <c r="BB375" s="6"/>
      <c r="BC375" s="6"/>
      <c r="BD375" s="6"/>
      <c r="BE375" s="6"/>
      <c r="BF375" s="6"/>
      <c r="BG375" s="6"/>
      <c r="BH375" s="6"/>
      <c r="BI375" s="6"/>
    </row>
    <row r="376" spans="1:6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
      <c r="BB376" s="6"/>
      <c r="BC376" s="6"/>
      <c r="BD376" s="6"/>
      <c r="BE376" s="6"/>
      <c r="BF376" s="6"/>
      <c r="BG376" s="6"/>
      <c r="BH376" s="6"/>
      <c r="BI376" s="6"/>
    </row>
    <row r="377" spans="1:6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
      <c r="BB377" s="6"/>
      <c r="BC377" s="6"/>
      <c r="BD377" s="6"/>
      <c r="BE377" s="6"/>
      <c r="BF377" s="6"/>
      <c r="BG377" s="6"/>
      <c r="BH377" s="6"/>
      <c r="BI377" s="6"/>
    </row>
    <row r="378" spans="1:6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
      <c r="BB378" s="6"/>
      <c r="BC378" s="6"/>
      <c r="BD378" s="6"/>
      <c r="BE378" s="6"/>
      <c r="BF378" s="6"/>
      <c r="BG378" s="6"/>
      <c r="BH378" s="6"/>
      <c r="BI378" s="6"/>
    </row>
    <row r="379" spans="1:6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
      <c r="BB379" s="6"/>
      <c r="BC379" s="6"/>
      <c r="BD379" s="6"/>
      <c r="BE379" s="6"/>
      <c r="BF379" s="6"/>
      <c r="BG379" s="6"/>
      <c r="BH379" s="6"/>
      <c r="BI379" s="6"/>
    </row>
    <row r="380" spans="1:6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
      <c r="BB380" s="6"/>
      <c r="BC380" s="6"/>
      <c r="BD380" s="6"/>
      <c r="BE380" s="6"/>
      <c r="BF380" s="6"/>
      <c r="BG380" s="6"/>
      <c r="BH380" s="6"/>
      <c r="BI380" s="6"/>
    </row>
    <row r="381" spans="1:6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
      <c r="BB381" s="6"/>
      <c r="BC381" s="6"/>
      <c r="BD381" s="6"/>
      <c r="BE381" s="6"/>
      <c r="BF381" s="6"/>
      <c r="BG381" s="6"/>
      <c r="BH381" s="6"/>
      <c r="BI381" s="6"/>
    </row>
    <row r="382" spans="1:6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
      <c r="BB382" s="6"/>
      <c r="BC382" s="6"/>
      <c r="BD382" s="6"/>
      <c r="BE382" s="6"/>
      <c r="BF382" s="6"/>
      <c r="BG382" s="6"/>
      <c r="BH382" s="6"/>
      <c r="BI382" s="6"/>
    </row>
    <row r="383" spans="1:6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
      <c r="BB383" s="6"/>
      <c r="BC383" s="6"/>
      <c r="BD383" s="6"/>
      <c r="BE383" s="6"/>
      <c r="BF383" s="6"/>
      <c r="BG383" s="6"/>
      <c r="BH383" s="6"/>
      <c r="BI383" s="6"/>
    </row>
    <row r="384" spans="1:6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
      <c r="BB384" s="6"/>
      <c r="BC384" s="6"/>
      <c r="BD384" s="6"/>
      <c r="BE384" s="6"/>
      <c r="BF384" s="6"/>
      <c r="BG384" s="6"/>
      <c r="BH384" s="6"/>
      <c r="BI384" s="6"/>
    </row>
    <row r="385" spans="1:6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
      <c r="BB385" s="6"/>
      <c r="BC385" s="6"/>
      <c r="BD385" s="6"/>
      <c r="BE385" s="6"/>
      <c r="BF385" s="6"/>
      <c r="BG385" s="6"/>
      <c r="BH385" s="6"/>
      <c r="BI385" s="6"/>
    </row>
    <row r="386" spans="1:6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
      <c r="BB386" s="6"/>
      <c r="BC386" s="6"/>
      <c r="BD386" s="6"/>
      <c r="BE386" s="6"/>
      <c r="BF386" s="6"/>
      <c r="BG386" s="6"/>
      <c r="BH386" s="6"/>
      <c r="BI386" s="6"/>
    </row>
    <row r="387" spans="1:6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
      <c r="BB387" s="6"/>
      <c r="BC387" s="6"/>
      <c r="BD387" s="6"/>
      <c r="BE387" s="6"/>
      <c r="BF387" s="6"/>
      <c r="BG387" s="6"/>
      <c r="BH387" s="6"/>
      <c r="BI387" s="6"/>
    </row>
    <row r="388" spans="1:6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
      <c r="BB388" s="6"/>
      <c r="BC388" s="6"/>
      <c r="BD388" s="6"/>
      <c r="BE388" s="6"/>
      <c r="BF388" s="6"/>
      <c r="BG388" s="6"/>
      <c r="BH388" s="6"/>
      <c r="BI388" s="6"/>
    </row>
    <row r="389" spans="1:6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
      <c r="BB389" s="6"/>
      <c r="BC389" s="6"/>
      <c r="BD389" s="6"/>
      <c r="BE389" s="6"/>
      <c r="BF389" s="6"/>
      <c r="BG389" s="6"/>
      <c r="BH389" s="6"/>
      <c r="BI389" s="6"/>
    </row>
    <row r="390" spans="1:6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
      <c r="BB390" s="6"/>
      <c r="BC390" s="6"/>
      <c r="BD390" s="6"/>
      <c r="BE390" s="6"/>
      <c r="BF390" s="6"/>
      <c r="BG390" s="6"/>
      <c r="BH390" s="6"/>
      <c r="BI390" s="6"/>
    </row>
    <row r="391" spans="1:6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
      <c r="BB391" s="6"/>
      <c r="BC391" s="6"/>
      <c r="BD391" s="6"/>
      <c r="BE391" s="6"/>
      <c r="BF391" s="6"/>
      <c r="BG391" s="6"/>
      <c r="BH391" s="6"/>
      <c r="BI391" s="6"/>
    </row>
    <row r="392" spans="1:6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
      <c r="BB392" s="6"/>
      <c r="BC392" s="6"/>
      <c r="BD392" s="6"/>
      <c r="BE392" s="6"/>
      <c r="BF392" s="6"/>
      <c r="BG392" s="6"/>
      <c r="BH392" s="6"/>
      <c r="BI392" s="6"/>
    </row>
    <row r="393" spans="1:6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
      <c r="BB393" s="6"/>
      <c r="BC393" s="6"/>
      <c r="BD393" s="6"/>
      <c r="BE393" s="6"/>
      <c r="BF393" s="6"/>
      <c r="BG393" s="6"/>
      <c r="BH393" s="6"/>
      <c r="BI393" s="6"/>
    </row>
    <row r="394" spans="1:6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
      <c r="BB394" s="6"/>
      <c r="BC394" s="6"/>
      <c r="BD394" s="6"/>
      <c r="BE394" s="6"/>
      <c r="BF394" s="6"/>
      <c r="BG394" s="6"/>
      <c r="BH394" s="6"/>
      <c r="BI394" s="6"/>
    </row>
    <row r="395" spans="1:6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
      <c r="BB395" s="6"/>
      <c r="BC395" s="6"/>
      <c r="BD395" s="6"/>
      <c r="BE395" s="6"/>
      <c r="BF395" s="6"/>
      <c r="BG395" s="6"/>
      <c r="BH395" s="6"/>
      <c r="BI395" s="6"/>
    </row>
    <row r="396" spans="1:6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
      <c r="BB396" s="6"/>
      <c r="BC396" s="6"/>
      <c r="BD396" s="6"/>
      <c r="BE396" s="6"/>
      <c r="BF396" s="6"/>
      <c r="BG396" s="6"/>
      <c r="BH396" s="6"/>
      <c r="BI396" s="6"/>
    </row>
    <row r="397" spans="1:6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
      <c r="BB397" s="6"/>
      <c r="BC397" s="6"/>
      <c r="BD397" s="6"/>
      <c r="BE397" s="6"/>
      <c r="BF397" s="6"/>
      <c r="BG397" s="6"/>
      <c r="BH397" s="6"/>
      <c r="BI397" s="6"/>
    </row>
    <row r="398" spans="1:6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
      <c r="BB398" s="6"/>
      <c r="BC398" s="6"/>
      <c r="BD398" s="6"/>
      <c r="BE398" s="6"/>
      <c r="BF398" s="6"/>
      <c r="BG398" s="6"/>
      <c r="BH398" s="6"/>
      <c r="BI398" s="6"/>
    </row>
    <row r="399" spans="1:6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
      <c r="BB399" s="6"/>
      <c r="BC399" s="6"/>
      <c r="BD399" s="6"/>
      <c r="BE399" s="6"/>
      <c r="BF399" s="6"/>
      <c r="BG399" s="6"/>
      <c r="BH399" s="6"/>
      <c r="BI399" s="6"/>
    </row>
    <row r="400" spans="1:6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
      <c r="BB400" s="6"/>
      <c r="BC400" s="6"/>
      <c r="BD400" s="6"/>
      <c r="BE400" s="6"/>
      <c r="BF400" s="6"/>
      <c r="BG400" s="6"/>
      <c r="BH400" s="6"/>
      <c r="BI400" s="6"/>
    </row>
    <row r="401" spans="1:6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
      <c r="BB401" s="6"/>
      <c r="BC401" s="6"/>
      <c r="BD401" s="6"/>
      <c r="BE401" s="6"/>
      <c r="BF401" s="6"/>
      <c r="BG401" s="6"/>
      <c r="BH401" s="6"/>
      <c r="BI401" s="6"/>
    </row>
    <row r="402" spans="1:6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
      <c r="BB402" s="6"/>
      <c r="BC402" s="6"/>
      <c r="BD402" s="6"/>
      <c r="BE402" s="6"/>
      <c r="BF402" s="6"/>
      <c r="BG402" s="6"/>
      <c r="BH402" s="6"/>
      <c r="BI402" s="6"/>
    </row>
    <row r="403" spans="1:6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
      <c r="BB403" s="6"/>
      <c r="BC403" s="6"/>
      <c r="BD403" s="6"/>
      <c r="BE403" s="6"/>
      <c r="BF403" s="6"/>
      <c r="BG403" s="6"/>
      <c r="BH403" s="6"/>
      <c r="BI403" s="6"/>
    </row>
    <row r="404" spans="1:6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
      <c r="BB404" s="6"/>
      <c r="BC404" s="6"/>
      <c r="BD404" s="6"/>
      <c r="BE404" s="6"/>
      <c r="BF404" s="6"/>
      <c r="BG404" s="6"/>
      <c r="BH404" s="6"/>
      <c r="BI404" s="6"/>
    </row>
    <row r="405" spans="1:6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
      <c r="BB405" s="6"/>
      <c r="BC405" s="6"/>
      <c r="BD405" s="6"/>
      <c r="BE405" s="6"/>
      <c r="BF405" s="6"/>
      <c r="BG405" s="6"/>
      <c r="BH405" s="6"/>
      <c r="BI405" s="6"/>
    </row>
    <row r="406" spans="1:6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
      <c r="BB406" s="6"/>
      <c r="BC406" s="6"/>
      <c r="BD406" s="6"/>
      <c r="BE406" s="6"/>
      <c r="BF406" s="6"/>
      <c r="BG406" s="6"/>
      <c r="BH406" s="6"/>
      <c r="BI406" s="6"/>
    </row>
    <row r="407" spans="1:6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
      <c r="BB407" s="6"/>
      <c r="BC407" s="6"/>
      <c r="BD407" s="6"/>
      <c r="BE407" s="6"/>
      <c r="BF407" s="6"/>
      <c r="BG407" s="6"/>
      <c r="BH407" s="6"/>
      <c r="BI407" s="6"/>
    </row>
    <row r="408" spans="1:6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
      <c r="BB408" s="6"/>
      <c r="BC408" s="6"/>
      <c r="BD408" s="6"/>
      <c r="BE408" s="6"/>
      <c r="BF408" s="6"/>
      <c r="BG408" s="6"/>
      <c r="BH408" s="6"/>
      <c r="BI408" s="6"/>
    </row>
    <row r="409" spans="1:6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
      <c r="BB409" s="6"/>
      <c r="BC409" s="6"/>
      <c r="BD409" s="6"/>
      <c r="BE409" s="6"/>
      <c r="BF409" s="6"/>
      <c r="BG409" s="6"/>
      <c r="BH409" s="6"/>
      <c r="BI409" s="6"/>
    </row>
    <row r="410" spans="1:6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
      <c r="BB410" s="6"/>
      <c r="BC410" s="6"/>
      <c r="BD410" s="6"/>
      <c r="BE410" s="6"/>
      <c r="BF410" s="6"/>
      <c r="BG410" s="6"/>
      <c r="BH410" s="6"/>
      <c r="BI410" s="6"/>
    </row>
    <row r="411" spans="1:6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
      <c r="BB411" s="6"/>
      <c r="BC411" s="6"/>
      <c r="BD411" s="6"/>
      <c r="BE411" s="6"/>
      <c r="BF411" s="6"/>
      <c r="BG411" s="6"/>
      <c r="BH411" s="6"/>
      <c r="BI411" s="6"/>
    </row>
    <row r="412" spans="1:6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
      <c r="BB412" s="6"/>
      <c r="BC412" s="6"/>
      <c r="BD412" s="6"/>
      <c r="BE412" s="6"/>
      <c r="BF412" s="6"/>
      <c r="BG412" s="6"/>
      <c r="BH412" s="6"/>
      <c r="BI412" s="6"/>
    </row>
    <row r="413" spans="1:6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
      <c r="BB413" s="6"/>
      <c r="BC413" s="6"/>
      <c r="BD413" s="6"/>
      <c r="BE413" s="6"/>
      <c r="BF413" s="6"/>
      <c r="BG413" s="6"/>
      <c r="BH413" s="6"/>
      <c r="BI413" s="6"/>
    </row>
    <row r="414" spans="1:6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
      <c r="BB414" s="6"/>
      <c r="BC414" s="6"/>
      <c r="BD414" s="6"/>
      <c r="BE414" s="6"/>
      <c r="BF414" s="6"/>
      <c r="BG414" s="6"/>
      <c r="BH414" s="6"/>
      <c r="BI414" s="6"/>
    </row>
    <row r="415" spans="1:6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
      <c r="BB415" s="6"/>
      <c r="BC415" s="6"/>
      <c r="BD415" s="6"/>
      <c r="BE415" s="6"/>
      <c r="BF415" s="6"/>
      <c r="BG415" s="6"/>
      <c r="BH415" s="6"/>
      <c r="BI415" s="6"/>
    </row>
    <row r="416" spans="1:6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
      <c r="BB416" s="6"/>
      <c r="BC416" s="6"/>
      <c r="BD416" s="6"/>
      <c r="BE416" s="6"/>
      <c r="BF416" s="6"/>
      <c r="BG416" s="6"/>
      <c r="BH416" s="6"/>
      <c r="BI416" s="6"/>
    </row>
    <row r="417" spans="1:6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
      <c r="BB417" s="6"/>
      <c r="BC417" s="6"/>
      <c r="BD417" s="6"/>
      <c r="BE417" s="6"/>
      <c r="BF417" s="6"/>
      <c r="BG417" s="6"/>
      <c r="BH417" s="6"/>
      <c r="BI417" s="6"/>
    </row>
    <row r="418" spans="1:6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
      <c r="BB418" s="6"/>
      <c r="BC418" s="6"/>
      <c r="BD418" s="6"/>
      <c r="BE418" s="6"/>
      <c r="BF418" s="6"/>
      <c r="BG418" s="6"/>
      <c r="BH418" s="6"/>
      <c r="BI418" s="6"/>
    </row>
    <row r="419" spans="1:6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
      <c r="BB419" s="6"/>
      <c r="BC419" s="6"/>
      <c r="BD419" s="6"/>
      <c r="BE419" s="6"/>
      <c r="BF419" s="6"/>
      <c r="BG419" s="6"/>
      <c r="BH419" s="6"/>
      <c r="BI419" s="6"/>
    </row>
    <row r="420" spans="1:6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
      <c r="BB420" s="6"/>
      <c r="BC420" s="6"/>
      <c r="BD420" s="6"/>
      <c r="BE420" s="6"/>
      <c r="BF420" s="6"/>
      <c r="BG420" s="6"/>
      <c r="BH420" s="6"/>
      <c r="BI420" s="6"/>
    </row>
    <row r="421" spans="1:6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
      <c r="BB421" s="6"/>
      <c r="BC421" s="6"/>
      <c r="BD421" s="6"/>
      <c r="BE421" s="6"/>
      <c r="BF421" s="6"/>
      <c r="BG421" s="6"/>
      <c r="BH421" s="6"/>
      <c r="BI421" s="6"/>
    </row>
    <row r="422" spans="1:6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
      <c r="BB422" s="6"/>
      <c r="BC422" s="6"/>
      <c r="BD422" s="6"/>
      <c r="BE422" s="6"/>
      <c r="BF422" s="6"/>
      <c r="BG422" s="6"/>
      <c r="BH422" s="6"/>
      <c r="BI422" s="6"/>
    </row>
    <row r="423" spans="1:6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
      <c r="BB423" s="6"/>
      <c r="BC423" s="6"/>
      <c r="BD423" s="6"/>
      <c r="BE423" s="6"/>
      <c r="BF423" s="6"/>
      <c r="BG423" s="6"/>
      <c r="BH423" s="6"/>
      <c r="BI423" s="6"/>
    </row>
    <row r="424" spans="1:6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
      <c r="BB424" s="6"/>
      <c r="BC424" s="6"/>
      <c r="BD424" s="6"/>
      <c r="BE424" s="6"/>
      <c r="BF424" s="6"/>
      <c r="BG424" s="6"/>
      <c r="BH424" s="6"/>
      <c r="BI424" s="6"/>
    </row>
    <row r="425" spans="1:6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
      <c r="BB425" s="6"/>
      <c r="BC425" s="6"/>
      <c r="BD425" s="6"/>
      <c r="BE425" s="6"/>
      <c r="BF425" s="6"/>
      <c r="BG425" s="6"/>
      <c r="BH425" s="6"/>
      <c r="BI425" s="6"/>
    </row>
    <row r="426" spans="1:6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
      <c r="BB426" s="6"/>
      <c r="BC426" s="6"/>
      <c r="BD426" s="6"/>
      <c r="BE426" s="6"/>
      <c r="BF426" s="6"/>
      <c r="BG426" s="6"/>
      <c r="BH426" s="6"/>
      <c r="BI426" s="6"/>
    </row>
    <row r="427" spans="1:6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
      <c r="BB427" s="6"/>
      <c r="BC427" s="6"/>
      <c r="BD427" s="6"/>
      <c r="BE427" s="6"/>
      <c r="BF427" s="6"/>
      <c r="BG427" s="6"/>
      <c r="BH427" s="6"/>
      <c r="BI427" s="6"/>
    </row>
    <row r="428" spans="1:6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
      <c r="BB428" s="6"/>
      <c r="BC428" s="6"/>
      <c r="BD428" s="6"/>
      <c r="BE428" s="6"/>
      <c r="BF428" s="6"/>
      <c r="BG428" s="6"/>
      <c r="BH428" s="6"/>
      <c r="BI428" s="6"/>
    </row>
    <row r="429" spans="1:6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
      <c r="BB429" s="6"/>
      <c r="BC429" s="6"/>
      <c r="BD429" s="6"/>
      <c r="BE429" s="6"/>
      <c r="BF429" s="6"/>
      <c r="BG429" s="6"/>
      <c r="BH429" s="6"/>
      <c r="BI429" s="6"/>
    </row>
    <row r="430" spans="1:6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
      <c r="BB430" s="6"/>
      <c r="BC430" s="6"/>
      <c r="BD430" s="6"/>
      <c r="BE430" s="6"/>
      <c r="BF430" s="6"/>
      <c r="BG430" s="6"/>
      <c r="BH430" s="6"/>
      <c r="BI430" s="6"/>
    </row>
    <row r="431" spans="1:6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
      <c r="BB431" s="6"/>
      <c r="BC431" s="6"/>
      <c r="BD431" s="6"/>
      <c r="BE431" s="6"/>
      <c r="BF431" s="6"/>
      <c r="BG431" s="6"/>
      <c r="BH431" s="6"/>
      <c r="BI431" s="6"/>
    </row>
    <row r="432" spans="1:6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
      <c r="BB432" s="6"/>
      <c r="BC432" s="6"/>
      <c r="BD432" s="6"/>
      <c r="BE432" s="6"/>
      <c r="BF432" s="6"/>
      <c r="BG432" s="6"/>
      <c r="BH432" s="6"/>
      <c r="BI432" s="6"/>
    </row>
    <row r="433" spans="1:6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
      <c r="BB433" s="6"/>
      <c r="BC433" s="6"/>
      <c r="BD433" s="6"/>
      <c r="BE433" s="6"/>
      <c r="BF433" s="6"/>
      <c r="BG433" s="6"/>
      <c r="BH433" s="6"/>
      <c r="BI433" s="6"/>
    </row>
    <row r="434" spans="1:6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
      <c r="BB434" s="6"/>
      <c r="BC434" s="6"/>
      <c r="BD434" s="6"/>
      <c r="BE434" s="6"/>
      <c r="BF434" s="6"/>
      <c r="BG434" s="6"/>
      <c r="BH434" s="6"/>
      <c r="BI434" s="6"/>
    </row>
    <row r="435" spans="1:6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
      <c r="BB435" s="6"/>
      <c r="BC435" s="6"/>
      <c r="BD435" s="6"/>
      <c r="BE435" s="6"/>
      <c r="BF435" s="6"/>
      <c r="BG435" s="6"/>
      <c r="BH435" s="6"/>
      <c r="BI435" s="6"/>
    </row>
    <row r="436" spans="1:6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
      <c r="BB436" s="6"/>
      <c r="BC436" s="6"/>
      <c r="BD436" s="6"/>
      <c r="BE436" s="6"/>
      <c r="BF436" s="6"/>
      <c r="BG436" s="6"/>
      <c r="BH436" s="6"/>
      <c r="BI436" s="6"/>
    </row>
    <row r="437" spans="1:6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
      <c r="BB437" s="6"/>
      <c r="BC437" s="6"/>
      <c r="BD437" s="6"/>
      <c r="BE437" s="6"/>
      <c r="BF437" s="6"/>
      <c r="BG437" s="6"/>
      <c r="BH437" s="6"/>
      <c r="BI437" s="6"/>
    </row>
    <row r="438" spans="1:6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
      <c r="BB438" s="6"/>
      <c r="BC438" s="6"/>
      <c r="BD438" s="6"/>
      <c r="BE438" s="6"/>
      <c r="BF438" s="6"/>
      <c r="BG438" s="6"/>
      <c r="BH438" s="6"/>
      <c r="BI438" s="6"/>
    </row>
    <row r="439" spans="1:6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
      <c r="BB439" s="6"/>
      <c r="BC439" s="6"/>
      <c r="BD439" s="6"/>
      <c r="BE439" s="6"/>
      <c r="BF439" s="6"/>
      <c r="BG439" s="6"/>
      <c r="BH439" s="6"/>
      <c r="BI439" s="6"/>
    </row>
    <row r="440" spans="1:6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
      <c r="BB440" s="6"/>
      <c r="BC440" s="6"/>
      <c r="BD440" s="6"/>
      <c r="BE440" s="6"/>
      <c r="BF440" s="6"/>
      <c r="BG440" s="6"/>
      <c r="BH440" s="6"/>
      <c r="BI440" s="6"/>
    </row>
    <row r="441" spans="1:6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
      <c r="BB441" s="6"/>
      <c r="BC441" s="6"/>
      <c r="BD441" s="6"/>
      <c r="BE441" s="6"/>
      <c r="BF441" s="6"/>
      <c r="BG441" s="6"/>
      <c r="BH441" s="6"/>
      <c r="BI441" s="6"/>
    </row>
    <row r="442" spans="1:6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
      <c r="BB442" s="6"/>
      <c r="BC442" s="6"/>
      <c r="BD442" s="6"/>
      <c r="BE442" s="6"/>
      <c r="BF442" s="6"/>
      <c r="BG442" s="6"/>
      <c r="BH442" s="6"/>
      <c r="BI442" s="6"/>
    </row>
    <row r="443" spans="1:6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
      <c r="BB443" s="6"/>
      <c r="BC443" s="6"/>
      <c r="BD443" s="6"/>
      <c r="BE443" s="6"/>
      <c r="BF443" s="6"/>
      <c r="BG443" s="6"/>
      <c r="BH443" s="6"/>
      <c r="BI443" s="6"/>
    </row>
    <row r="444" spans="1:6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
      <c r="BB444" s="6"/>
      <c r="BC444" s="6"/>
      <c r="BD444" s="6"/>
      <c r="BE444" s="6"/>
      <c r="BF444" s="6"/>
      <c r="BG444" s="6"/>
      <c r="BH444" s="6"/>
      <c r="BI444" s="6"/>
    </row>
    <row r="445" spans="1:6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
      <c r="BB445" s="6"/>
      <c r="BC445" s="6"/>
      <c r="BD445" s="6"/>
      <c r="BE445" s="6"/>
      <c r="BF445" s="6"/>
      <c r="BG445" s="6"/>
      <c r="BH445" s="6"/>
      <c r="BI445" s="6"/>
    </row>
    <row r="446" spans="1:6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
      <c r="BB446" s="6"/>
      <c r="BC446" s="6"/>
      <c r="BD446" s="6"/>
      <c r="BE446" s="6"/>
      <c r="BF446" s="6"/>
      <c r="BG446" s="6"/>
      <c r="BH446" s="6"/>
      <c r="BI446" s="6"/>
    </row>
    <row r="447" spans="1:6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
      <c r="BB447" s="6"/>
      <c r="BC447" s="6"/>
      <c r="BD447" s="6"/>
      <c r="BE447" s="6"/>
      <c r="BF447" s="6"/>
      <c r="BG447" s="6"/>
      <c r="BH447" s="6"/>
      <c r="BI447" s="6"/>
    </row>
    <row r="448" spans="1:6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
      <c r="BB448" s="6"/>
      <c r="BC448" s="6"/>
      <c r="BD448" s="6"/>
      <c r="BE448" s="6"/>
      <c r="BF448" s="6"/>
      <c r="BG448" s="6"/>
      <c r="BH448" s="6"/>
      <c r="BI448" s="6"/>
    </row>
    <row r="449" spans="1:6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
      <c r="BB449" s="6"/>
      <c r="BC449" s="6"/>
      <c r="BD449" s="6"/>
      <c r="BE449" s="6"/>
      <c r="BF449" s="6"/>
      <c r="BG449" s="6"/>
      <c r="BH449" s="6"/>
      <c r="BI449" s="6"/>
    </row>
    <row r="450" spans="1:6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
      <c r="BB450" s="6"/>
      <c r="BC450" s="6"/>
      <c r="BD450" s="6"/>
      <c r="BE450" s="6"/>
      <c r="BF450" s="6"/>
      <c r="BG450" s="6"/>
      <c r="BH450" s="6"/>
      <c r="BI450" s="6"/>
    </row>
    <row r="451" spans="1:6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
      <c r="BB451" s="6"/>
      <c r="BC451" s="6"/>
      <c r="BD451" s="6"/>
      <c r="BE451" s="6"/>
      <c r="BF451" s="6"/>
      <c r="BG451" s="6"/>
      <c r="BH451" s="6"/>
      <c r="BI451" s="6"/>
    </row>
    <row r="452" spans="1:6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
      <c r="BB452" s="6"/>
      <c r="BC452" s="6"/>
      <c r="BD452" s="6"/>
      <c r="BE452" s="6"/>
      <c r="BF452" s="6"/>
      <c r="BG452" s="6"/>
      <c r="BH452" s="6"/>
      <c r="BI452" s="6"/>
    </row>
    <row r="453" spans="1:6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
      <c r="BB453" s="6"/>
      <c r="BC453" s="6"/>
      <c r="BD453" s="6"/>
      <c r="BE453" s="6"/>
      <c r="BF453" s="6"/>
      <c r="BG453" s="6"/>
      <c r="BH453" s="6"/>
      <c r="BI453" s="6"/>
    </row>
    <row r="454" spans="1:6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
      <c r="BB454" s="6"/>
      <c r="BC454" s="6"/>
      <c r="BD454" s="6"/>
      <c r="BE454" s="6"/>
      <c r="BF454" s="6"/>
      <c r="BG454" s="6"/>
      <c r="BH454" s="6"/>
      <c r="BI454" s="6"/>
    </row>
    <row r="455" spans="1:6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
      <c r="BB455" s="6"/>
      <c r="BC455" s="6"/>
      <c r="BD455" s="6"/>
      <c r="BE455" s="6"/>
      <c r="BF455" s="6"/>
      <c r="BG455" s="6"/>
      <c r="BH455" s="6"/>
      <c r="BI455" s="6"/>
    </row>
    <row r="456" spans="1:6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
      <c r="BB456" s="6"/>
      <c r="BC456" s="6"/>
      <c r="BD456" s="6"/>
      <c r="BE456" s="6"/>
      <c r="BF456" s="6"/>
      <c r="BG456" s="6"/>
      <c r="BH456" s="6"/>
      <c r="BI456" s="6"/>
    </row>
    <row r="457" spans="1:6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
      <c r="BB457" s="6"/>
      <c r="BC457" s="6"/>
      <c r="BD457" s="6"/>
      <c r="BE457" s="6"/>
      <c r="BF457" s="6"/>
      <c r="BG457" s="6"/>
      <c r="BH457" s="6"/>
      <c r="BI457" s="6"/>
    </row>
    <row r="458" spans="1:6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
      <c r="BB458" s="6"/>
      <c r="BC458" s="6"/>
      <c r="BD458" s="6"/>
      <c r="BE458" s="6"/>
      <c r="BF458" s="6"/>
      <c r="BG458" s="6"/>
      <c r="BH458" s="6"/>
      <c r="BI458" s="6"/>
    </row>
    <row r="459" spans="1:6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
      <c r="BB459" s="6"/>
      <c r="BC459" s="6"/>
      <c r="BD459" s="6"/>
      <c r="BE459" s="6"/>
      <c r="BF459" s="6"/>
      <c r="BG459" s="6"/>
      <c r="BH459" s="6"/>
      <c r="BI459" s="6"/>
    </row>
    <row r="460" spans="1:6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
      <c r="BB460" s="6"/>
      <c r="BC460" s="6"/>
      <c r="BD460" s="6"/>
      <c r="BE460" s="6"/>
      <c r="BF460" s="6"/>
      <c r="BG460" s="6"/>
      <c r="BH460" s="6"/>
      <c r="BI460" s="6"/>
    </row>
    <row r="461" spans="1:6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
      <c r="BB461" s="6"/>
      <c r="BC461" s="6"/>
      <c r="BD461" s="6"/>
      <c r="BE461" s="6"/>
      <c r="BF461" s="6"/>
      <c r="BG461" s="6"/>
      <c r="BH461" s="6"/>
      <c r="BI461" s="6"/>
    </row>
    <row r="462" spans="1:6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
      <c r="BB462" s="6"/>
      <c r="BC462" s="6"/>
      <c r="BD462" s="6"/>
      <c r="BE462" s="6"/>
      <c r="BF462" s="6"/>
      <c r="BG462" s="6"/>
      <c r="BH462" s="6"/>
      <c r="BI462" s="6"/>
    </row>
    <row r="463" spans="1:6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
      <c r="BB463" s="6"/>
      <c r="BC463" s="6"/>
      <c r="BD463" s="6"/>
      <c r="BE463" s="6"/>
      <c r="BF463" s="6"/>
      <c r="BG463" s="6"/>
      <c r="BH463" s="6"/>
      <c r="BI463" s="6"/>
    </row>
    <row r="464" spans="1:6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
      <c r="BB464" s="6"/>
      <c r="BC464" s="6"/>
      <c r="BD464" s="6"/>
      <c r="BE464" s="6"/>
      <c r="BF464" s="6"/>
      <c r="BG464" s="6"/>
      <c r="BH464" s="6"/>
      <c r="BI464" s="6"/>
    </row>
    <row r="465" spans="1:6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
      <c r="BB465" s="6"/>
      <c r="BC465" s="6"/>
      <c r="BD465" s="6"/>
      <c r="BE465" s="6"/>
      <c r="BF465" s="6"/>
      <c r="BG465" s="6"/>
      <c r="BH465" s="6"/>
      <c r="BI465" s="6"/>
    </row>
    <row r="466" spans="1:6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
      <c r="BB466" s="6"/>
      <c r="BC466" s="6"/>
      <c r="BD466" s="6"/>
      <c r="BE466" s="6"/>
      <c r="BF466" s="6"/>
      <c r="BG466" s="6"/>
      <c r="BH466" s="6"/>
      <c r="BI466" s="6"/>
    </row>
    <row r="467" spans="1:6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
      <c r="BB467" s="6"/>
      <c r="BC467" s="6"/>
      <c r="BD467" s="6"/>
      <c r="BE467" s="6"/>
      <c r="BF467" s="6"/>
      <c r="BG467" s="6"/>
      <c r="BH467" s="6"/>
      <c r="BI467" s="6"/>
    </row>
    <row r="468" spans="1:6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
      <c r="BB468" s="6"/>
      <c r="BC468" s="6"/>
      <c r="BD468" s="6"/>
      <c r="BE468" s="6"/>
      <c r="BF468" s="6"/>
      <c r="BG468" s="6"/>
      <c r="BH468" s="6"/>
      <c r="BI468" s="6"/>
    </row>
    <row r="469" spans="1:6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
      <c r="BB469" s="6"/>
      <c r="BC469" s="6"/>
      <c r="BD469" s="6"/>
      <c r="BE469" s="6"/>
      <c r="BF469" s="6"/>
      <c r="BG469" s="6"/>
      <c r="BH469" s="6"/>
      <c r="BI469" s="6"/>
    </row>
    <row r="470" spans="1:6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
      <c r="BB470" s="6"/>
      <c r="BC470" s="6"/>
      <c r="BD470" s="6"/>
      <c r="BE470" s="6"/>
      <c r="BF470" s="6"/>
      <c r="BG470" s="6"/>
      <c r="BH470" s="6"/>
      <c r="BI470" s="6"/>
    </row>
    <row r="471" spans="1:6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
      <c r="BB471" s="6"/>
      <c r="BC471" s="6"/>
      <c r="BD471" s="6"/>
      <c r="BE471" s="6"/>
      <c r="BF471" s="6"/>
      <c r="BG471" s="6"/>
      <c r="BH471" s="6"/>
      <c r="BI471" s="6"/>
    </row>
    <row r="472" spans="1:6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
      <c r="BB472" s="6"/>
      <c r="BC472" s="6"/>
      <c r="BD472" s="6"/>
      <c r="BE472" s="6"/>
      <c r="BF472" s="6"/>
      <c r="BG472" s="6"/>
      <c r="BH472" s="6"/>
      <c r="BI472" s="6"/>
    </row>
    <row r="473" spans="1:6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
      <c r="BB473" s="6"/>
      <c r="BC473" s="6"/>
      <c r="BD473" s="6"/>
      <c r="BE473" s="6"/>
      <c r="BF473" s="6"/>
      <c r="BG473" s="6"/>
      <c r="BH473" s="6"/>
      <c r="BI473" s="6"/>
    </row>
    <row r="474" spans="1:6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
      <c r="BB474" s="6"/>
      <c r="BC474" s="6"/>
      <c r="BD474" s="6"/>
      <c r="BE474" s="6"/>
      <c r="BF474" s="6"/>
      <c r="BG474" s="6"/>
      <c r="BH474" s="6"/>
      <c r="BI474" s="6"/>
    </row>
    <row r="475" spans="1:6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
      <c r="BB475" s="6"/>
      <c r="BC475" s="6"/>
      <c r="BD475" s="6"/>
      <c r="BE475" s="6"/>
      <c r="BF475" s="6"/>
      <c r="BG475" s="6"/>
      <c r="BH475" s="6"/>
      <c r="BI475" s="6"/>
    </row>
    <row r="476" spans="1:6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
      <c r="BB476" s="6"/>
      <c r="BC476" s="6"/>
      <c r="BD476" s="6"/>
      <c r="BE476" s="6"/>
      <c r="BF476" s="6"/>
      <c r="BG476" s="6"/>
      <c r="BH476" s="6"/>
      <c r="BI476" s="6"/>
    </row>
    <row r="477" spans="1:6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
      <c r="BB477" s="6"/>
      <c r="BC477" s="6"/>
      <c r="BD477" s="6"/>
      <c r="BE477" s="6"/>
      <c r="BF477" s="6"/>
      <c r="BG477" s="6"/>
      <c r="BH477" s="6"/>
      <c r="BI477" s="6"/>
    </row>
    <row r="478" spans="1:6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
      <c r="BB478" s="6"/>
      <c r="BC478" s="6"/>
      <c r="BD478" s="6"/>
      <c r="BE478" s="6"/>
      <c r="BF478" s="6"/>
      <c r="BG478" s="6"/>
      <c r="BH478" s="6"/>
      <c r="BI478" s="6"/>
    </row>
    <row r="479" spans="1:6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
      <c r="BB479" s="6"/>
      <c r="BC479" s="6"/>
      <c r="BD479" s="6"/>
      <c r="BE479" s="6"/>
      <c r="BF479" s="6"/>
      <c r="BG479" s="6"/>
      <c r="BH479" s="6"/>
      <c r="BI479" s="6"/>
    </row>
    <row r="480" spans="1:6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
      <c r="BB480" s="6"/>
      <c r="BC480" s="6"/>
      <c r="BD480" s="6"/>
      <c r="BE480" s="6"/>
      <c r="BF480" s="6"/>
      <c r="BG480" s="6"/>
      <c r="BH480" s="6"/>
      <c r="BI480" s="6"/>
    </row>
    <row r="481" spans="1:6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
      <c r="BB481" s="6"/>
      <c r="BC481" s="6"/>
      <c r="BD481" s="6"/>
      <c r="BE481" s="6"/>
      <c r="BF481" s="6"/>
      <c r="BG481" s="6"/>
      <c r="BH481" s="6"/>
      <c r="BI481" s="6"/>
    </row>
    <row r="482" spans="1:6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
      <c r="BB482" s="6"/>
      <c r="BC482" s="6"/>
      <c r="BD482" s="6"/>
      <c r="BE482" s="6"/>
      <c r="BF482" s="6"/>
      <c r="BG482" s="6"/>
      <c r="BH482" s="6"/>
      <c r="BI482" s="6"/>
    </row>
    <row r="483" spans="1:6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
      <c r="BB483" s="6"/>
      <c r="BC483" s="6"/>
      <c r="BD483" s="6"/>
      <c r="BE483" s="6"/>
      <c r="BF483" s="6"/>
      <c r="BG483" s="6"/>
      <c r="BH483" s="6"/>
      <c r="BI483" s="6"/>
    </row>
    <row r="484" spans="1:6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
      <c r="BB484" s="6"/>
      <c r="BC484" s="6"/>
      <c r="BD484" s="6"/>
      <c r="BE484" s="6"/>
      <c r="BF484" s="6"/>
      <c r="BG484" s="6"/>
      <c r="BH484" s="6"/>
      <c r="BI484" s="6"/>
    </row>
    <row r="485" spans="1:6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
      <c r="BB485" s="6"/>
      <c r="BC485" s="6"/>
      <c r="BD485" s="6"/>
      <c r="BE485" s="6"/>
      <c r="BF485" s="6"/>
      <c r="BG485" s="6"/>
      <c r="BH485" s="6"/>
      <c r="BI485" s="6"/>
    </row>
    <row r="486" spans="1:6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
      <c r="BB486" s="6"/>
      <c r="BC486" s="6"/>
      <c r="BD486" s="6"/>
      <c r="BE486" s="6"/>
      <c r="BF486" s="6"/>
      <c r="BG486" s="6"/>
      <c r="BH486" s="6"/>
      <c r="BI486" s="6"/>
    </row>
    <row r="487" spans="1:6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
      <c r="BB487" s="6"/>
      <c r="BC487" s="6"/>
      <c r="BD487" s="6"/>
      <c r="BE487" s="6"/>
      <c r="BF487" s="6"/>
      <c r="BG487" s="6"/>
      <c r="BH487" s="6"/>
      <c r="BI487" s="6"/>
    </row>
    <row r="488" spans="1:6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
      <c r="BB488" s="6"/>
      <c r="BC488" s="6"/>
      <c r="BD488" s="6"/>
      <c r="BE488" s="6"/>
      <c r="BF488" s="6"/>
      <c r="BG488" s="6"/>
      <c r="BH488" s="6"/>
      <c r="BI488" s="6"/>
    </row>
    <row r="489" spans="1:6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
      <c r="BB489" s="6"/>
      <c r="BC489" s="6"/>
      <c r="BD489" s="6"/>
      <c r="BE489" s="6"/>
      <c r="BF489" s="6"/>
      <c r="BG489" s="6"/>
      <c r="BH489" s="6"/>
      <c r="BI489" s="6"/>
    </row>
    <row r="490" spans="1:61" x14ac:dyDescent="0.25">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
      <c r="BB490" s="6"/>
      <c r="BC490" s="6"/>
      <c r="BD490" s="6"/>
      <c r="BE490" s="6"/>
      <c r="BF490" s="6"/>
      <c r="BG490" s="6"/>
      <c r="BH490" s="6"/>
      <c r="BI490" s="6"/>
    </row>
    <row r="491" spans="1:61" ht="36.75" customHeight="1" x14ac:dyDescent="0.25">
      <c r="A491" s="452" t="s">
        <v>218</v>
      </c>
      <c r="B491" s="452"/>
      <c r="C491" s="452"/>
      <c r="D491" s="452"/>
      <c r="E491" s="452"/>
      <c r="F491" s="452"/>
      <c r="G491" s="452"/>
      <c r="H491" s="452"/>
      <c r="I491" s="452"/>
      <c r="J491" s="452"/>
      <c r="K491" s="452"/>
      <c r="L491" s="452"/>
      <c r="M491" s="452"/>
      <c r="N491" s="452"/>
      <c r="O491" s="452"/>
      <c r="P491" s="452"/>
      <c r="Q491" s="452"/>
      <c r="R491" s="452"/>
      <c r="S491" s="452"/>
      <c r="T491" s="452"/>
      <c r="U491" s="452"/>
      <c r="V491" s="452"/>
      <c r="W491" s="452"/>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
      <c r="BB491" s="6"/>
      <c r="BC491" s="6"/>
      <c r="BD491" s="6"/>
      <c r="BE491" s="6"/>
      <c r="BF491" s="6"/>
      <c r="BG491" s="6"/>
      <c r="BH491" s="6"/>
      <c r="BI491" s="6"/>
    </row>
    <row r="492" spans="1:61" ht="24.75" customHeight="1" x14ac:dyDescent="0.25">
      <c r="A492" s="451" t="s">
        <v>219</v>
      </c>
      <c r="B492" s="451"/>
      <c r="C492" s="451"/>
      <c r="D492" s="451"/>
      <c r="E492" s="451"/>
      <c r="F492" s="451"/>
      <c r="G492" s="451"/>
      <c r="H492" s="451"/>
      <c r="I492" s="451"/>
      <c r="J492" s="451"/>
      <c r="K492" s="451"/>
      <c r="L492" s="451"/>
      <c r="M492" s="451"/>
      <c r="N492" s="451"/>
      <c r="O492" s="451"/>
      <c r="P492" s="451"/>
      <c r="Q492" s="451"/>
      <c r="R492" s="451"/>
      <c r="S492" s="451"/>
      <c r="T492" s="451"/>
      <c r="U492" s="451"/>
      <c r="V492" s="451"/>
      <c r="W492" s="61"/>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
      <c r="BB492" s="6"/>
      <c r="BC492" s="6"/>
      <c r="BD492" s="6"/>
      <c r="BE492" s="6"/>
      <c r="BF492" s="6"/>
      <c r="BG492" s="6"/>
      <c r="BH492" s="6"/>
      <c r="BI492" s="6"/>
    </row>
    <row r="493" spans="1:61" ht="70.5" customHeight="1" x14ac:dyDescent="0.25">
      <c r="A493" s="451" t="s">
        <v>220</v>
      </c>
      <c r="B493" s="451"/>
      <c r="C493" s="451"/>
      <c r="D493" s="451"/>
      <c r="E493" s="451"/>
      <c r="F493" s="451"/>
      <c r="G493" s="451"/>
      <c r="H493" s="451"/>
      <c r="I493" s="451"/>
      <c r="J493" s="451"/>
      <c r="K493" s="451"/>
      <c r="L493" s="451"/>
      <c r="M493" s="451"/>
      <c r="N493" s="451"/>
      <c r="O493" s="451"/>
      <c r="P493" s="451"/>
      <c r="Q493" s="451"/>
      <c r="R493" s="451"/>
      <c r="S493" s="451"/>
      <c r="T493" s="451"/>
      <c r="U493" s="451"/>
      <c r="V493" s="451"/>
      <c r="W493" s="61"/>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
      <c r="BB493" s="6"/>
      <c r="BC493" s="6"/>
      <c r="BD493" s="6"/>
      <c r="BE493" s="6"/>
      <c r="BF493" s="6"/>
      <c r="BG493" s="6"/>
      <c r="BH493" s="6"/>
      <c r="BI493" s="6"/>
    </row>
    <row r="494" spans="1:61" ht="48.75" customHeight="1" x14ac:dyDescent="0.25">
      <c r="A494" s="451" t="s">
        <v>221</v>
      </c>
      <c r="B494" s="451"/>
      <c r="C494" s="451"/>
      <c r="D494" s="451"/>
      <c r="E494" s="451"/>
      <c r="F494" s="451"/>
      <c r="G494" s="451"/>
      <c r="H494" s="451"/>
      <c r="I494" s="451"/>
      <c r="J494" s="451"/>
      <c r="K494" s="451"/>
      <c r="L494" s="451"/>
      <c r="M494" s="451"/>
      <c r="N494" s="451"/>
      <c r="O494" s="451"/>
      <c r="P494" s="451"/>
      <c r="Q494" s="451"/>
      <c r="R494" s="451"/>
      <c r="S494" s="451"/>
      <c r="T494" s="451"/>
      <c r="U494" s="451"/>
      <c r="V494" s="451"/>
      <c r="W494" s="61"/>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
      <c r="BB494" s="6"/>
      <c r="BC494" s="6"/>
      <c r="BD494" s="6"/>
      <c r="BE494" s="6"/>
      <c r="BF494" s="6"/>
      <c r="BG494" s="6"/>
      <c r="BH494" s="6"/>
      <c r="BI494" s="6"/>
    </row>
    <row r="495" spans="1:61" ht="79.5" customHeight="1" x14ac:dyDescent="0.25">
      <c r="A495" s="451" t="s">
        <v>222</v>
      </c>
      <c r="B495" s="451"/>
      <c r="C495" s="451"/>
      <c r="D495" s="451"/>
      <c r="E495" s="451"/>
      <c r="F495" s="451"/>
      <c r="G495" s="451"/>
      <c r="H495" s="451"/>
      <c r="I495" s="451"/>
      <c r="J495" s="451"/>
      <c r="K495" s="451"/>
      <c r="L495" s="451"/>
      <c r="M495" s="451"/>
      <c r="N495" s="451"/>
      <c r="O495" s="451"/>
      <c r="P495" s="451"/>
      <c r="Q495" s="451"/>
      <c r="R495" s="451"/>
      <c r="S495" s="451"/>
      <c r="T495" s="451"/>
      <c r="U495" s="451"/>
      <c r="V495" s="451"/>
      <c r="W495" s="61"/>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
      <c r="BB495" s="6"/>
      <c r="BC495" s="6"/>
      <c r="BD495" s="6"/>
      <c r="BE495" s="6"/>
      <c r="BF495" s="6"/>
      <c r="BG495" s="6"/>
      <c r="BH495" s="6"/>
      <c r="BI495" s="6"/>
    </row>
    <row r="496" spans="1:61" ht="67.5" customHeight="1" x14ac:dyDescent="0.25">
      <c r="A496" s="451" t="s">
        <v>223</v>
      </c>
      <c r="B496" s="451"/>
      <c r="C496" s="451"/>
      <c r="D496" s="451"/>
      <c r="E496" s="451"/>
      <c r="F496" s="451"/>
      <c r="G496" s="451"/>
      <c r="H496" s="451"/>
      <c r="I496" s="451"/>
      <c r="J496" s="451"/>
      <c r="K496" s="451"/>
      <c r="L496" s="451"/>
      <c r="M496" s="451"/>
      <c r="N496" s="451"/>
      <c r="O496" s="451"/>
      <c r="P496" s="451"/>
      <c r="Q496" s="451"/>
      <c r="R496" s="451"/>
      <c r="S496" s="451"/>
      <c r="T496" s="451"/>
      <c r="U496" s="451"/>
      <c r="V496" s="451"/>
      <c r="W496" s="61"/>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
      <c r="BB496" s="6"/>
      <c r="BC496" s="6"/>
      <c r="BD496" s="6"/>
      <c r="BE496" s="6"/>
      <c r="BF496" s="6"/>
      <c r="BG496" s="6"/>
      <c r="BH496" s="6"/>
      <c r="BI496" s="6"/>
    </row>
    <row r="497" spans="1:61" ht="166.5" customHeight="1" x14ac:dyDescent="0.25">
      <c r="A497" s="451" t="s">
        <v>224</v>
      </c>
      <c r="B497" s="451"/>
      <c r="C497" s="451"/>
      <c r="D497" s="451"/>
      <c r="E497" s="451"/>
      <c r="F497" s="451"/>
      <c r="G497" s="451"/>
      <c r="H497" s="451"/>
      <c r="I497" s="451"/>
      <c r="J497" s="451"/>
      <c r="K497" s="451"/>
      <c r="L497" s="451"/>
      <c r="M497" s="451"/>
      <c r="N497" s="451"/>
      <c r="O497" s="451"/>
      <c r="P497" s="451"/>
      <c r="Q497" s="451"/>
      <c r="R497" s="451"/>
      <c r="S497" s="451"/>
      <c r="T497" s="451"/>
      <c r="U497" s="451"/>
      <c r="V497" s="451"/>
      <c r="W497" s="61"/>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
      <c r="BB497" s="6"/>
      <c r="BC497" s="6"/>
      <c r="BD497" s="6"/>
      <c r="BE497" s="6"/>
      <c r="BF497" s="6"/>
      <c r="BG497" s="6"/>
      <c r="BH497" s="6"/>
      <c r="BI497" s="6"/>
    </row>
    <row r="498" spans="1:61" ht="76.5" customHeight="1" x14ac:dyDescent="0.25">
      <c r="A498" s="451" t="s">
        <v>225</v>
      </c>
      <c r="B498" s="451"/>
      <c r="C498" s="451"/>
      <c r="D498" s="451"/>
      <c r="E498" s="451"/>
      <c r="F498" s="451"/>
      <c r="G498" s="451"/>
      <c r="H498" s="451"/>
      <c r="I498" s="451"/>
      <c r="J498" s="451"/>
      <c r="K498" s="451"/>
      <c r="L498" s="451"/>
      <c r="M498" s="451"/>
      <c r="N498" s="451"/>
      <c r="O498" s="451"/>
      <c r="P498" s="451"/>
      <c r="Q498" s="451"/>
      <c r="R498" s="451"/>
      <c r="S498" s="451"/>
      <c r="T498" s="451"/>
      <c r="U498" s="451"/>
      <c r="V498" s="451"/>
      <c r="W498" s="61"/>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
      <c r="BB498" s="6"/>
      <c r="BC498" s="6"/>
      <c r="BD498" s="6"/>
      <c r="BE498" s="6"/>
      <c r="BF498" s="6"/>
      <c r="BG498" s="6"/>
      <c r="BH498" s="6"/>
      <c r="BI498" s="6"/>
    </row>
    <row r="499" spans="1:61" ht="88.5" customHeight="1" x14ac:dyDescent="0.25">
      <c r="A499" s="451" t="s">
        <v>226</v>
      </c>
      <c r="B499" s="451"/>
      <c r="C499" s="451"/>
      <c r="D499" s="451"/>
      <c r="E499" s="451"/>
      <c r="F499" s="451"/>
      <c r="G499" s="451"/>
      <c r="H499" s="451"/>
      <c r="I499" s="451"/>
      <c r="J499" s="451"/>
      <c r="K499" s="451"/>
      <c r="L499" s="451"/>
      <c r="M499" s="451"/>
      <c r="N499" s="451"/>
      <c r="O499" s="451"/>
      <c r="P499" s="451"/>
      <c r="Q499" s="451"/>
      <c r="R499" s="451"/>
      <c r="S499" s="451"/>
      <c r="T499" s="451"/>
      <c r="U499" s="451"/>
      <c r="V499" s="451"/>
      <c r="W499" s="61"/>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
      <c r="BB499" s="6"/>
      <c r="BC499" s="6"/>
      <c r="BD499" s="6"/>
      <c r="BE499" s="6"/>
      <c r="BF499" s="6"/>
      <c r="BG499" s="6"/>
      <c r="BH499" s="6"/>
      <c r="BI499" s="6"/>
    </row>
    <row r="500" spans="1:61" ht="76.5" customHeight="1" x14ac:dyDescent="0.25">
      <c r="A500" s="451" t="s">
        <v>227</v>
      </c>
      <c r="B500" s="451"/>
      <c r="C500" s="451"/>
      <c r="D500" s="451"/>
      <c r="E500" s="451"/>
      <c r="F500" s="451"/>
      <c r="G500" s="451"/>
      <c r="H500" s="451"/>
      <c r="I500" s="451"/>
      <c r="J500" s="451"/>
      <c r="K500" s="451"/>
      <c r="L500" s="451"/>
      <c r="M500" s="451"/>
      <c r="N500" s="451"/>
      <c r="O500" s="451"/>
      <c r="P500" s="451"/>
      <c r="Q500" s="451"/>
      <c r="R500" s="451"/>
      <c r="S500" s="451"/>
      <c r="T500" s="451"/>
      <c r="U500" s="451"/>
      <c r="V500" s="451"/>
      <c r="W500" s="61"/>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
      <c r="BB500" s="6"/>
      <c r="BC500" s="6"/>
      <c r="BD500" s="6"/>
      <c r="BE500" s="6"/>
      <c r="BF500" s="6"/>
      <c r="BG500" s="6"/>
      <c r="BH500" s="6"/>
      <c r="BI500" s="6"/>
    </row>
    <row r="501" spans="1:61" ht="18.75" x14ac:dyDescent="0.25">
      <c r="A501" s="451"/>
      <c r="B501" s="451"/>
      <c r="C501" s="451"/>
      <c r="D501" s="451"/>
      <c r="E501" s="451"/>
      <c r="F501" s="451"/>
      <c r="G501" s="451"/>
      <c r="H501" s="451"/>
      <c r="I501" s="451"/>
      <c r="J501" s="451"/>
      <c r="K501" s="451"/>
      <c r="L501" s="451"/>
      <c r="M501" s="451"/>
      <c r="N501" s="451"/>
      <c r="O501" s="451"/>
      <c r="P501" s="451"/>
      <c r="Q501" s="451"/>
      <c r="R501" s="451"/>
      <c r="S501" s="451"/>
      <c r="T501" s="451"/>
      <c r="U501" s="451"/>
      <c r="V501" s="451"/>
      <c r="W501" s="61"/>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
      <c r="BB501" s="6"/>
      <c r="BC501" s="6"/>
      <c r="BD501" s="6"/>
      <c r="BE501" s="6"/>
      <c r="BF501" s="6"/>
      <c r="BG501" s="6"/>
      <c r="BH501" s="6"/>
      <c r="BI501" s="6"/>
    </row>
    <row r="502" spans="1:61" ht="18.75" x14ac:dyDescent="0.25">
      <c r="A502" s="451"/>
      <c r="B502" s="451"/>
      <c r="C502" s="451"/>
      <c r="D502" s="451"/>
      <c r="E502" s="451"/>
      <c r="F502" s="451"/>
      <c r="G502" s="451"/>
      <c r="H502" s="451"/>
      <c r="I502" s="451"/>
      <c r="J502" s="451"/>
      <c r="K502" s="451"/>
      <c r="L502" s="451"/>
      <c r="M502" s="451"/>
      <c r="N502" s="451"/>
      <c r="O502" s="451"/>
      <c r="P502" s="451"/>
      <c r="Q502" s="451"/>
      <c r="R502" s="451"/>
      <c r="S502" s="451"/>
      <c r="T502" s="451"/>
      <c r="U502" s="451"/>
      <c r="V502" s="451"/>
      <c r="W502" s="61"/>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
      <c r="BB502" s="6"/>
      <c r="BC502" s="6"/>
      <c r="BD502" s="6"/>
      <c r="BE502" s="6"/>
      <c r="BF502" s="6"/>
      <c r="BG502" s="6"/>
      <c r="BH502" s="6"/>
      <c r="BI502" s="6"/>
    </row>
    <row r="503" spans="1:61" ht="18.75" x14ac:dyDescent="0.25">
      <c r="A503" s="454"/>
      <c r="B503" s="455"/>
      <c r="C503" s="455"/>
      <c r="D503" s="455"/>
      <c r="E503" s="455"/>
      <c r="F503" s="455"/>
      <c r="G503" s="455"/>
      <c r="H503" s="455"/>
      <c r="I503" s="455"/>
      <c r="J503" s="455"/>
      <c r="K503" s="455"/>
      <c r="L503" s="455"/>
      <c r="M503" s="455"/>
      <c r="N503" s="455"/>
      <c r="O503" s="455"/>
      <c r="P503" s="455"/>
      <c r="Q503" s="455"/>
      <c r="R503" s="455"/>
      <c r="S503" s="455"/>
      <c r="T503" s="455"/>
      <c r="U503" s="455"/>
      <c r="V503" s="455"/>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
      <c r="BB503" s="6"/>
      <c r="BC503" s="6"/>
      <c r="BD503" s="6"/>
      <c r="BE503" s="6"/>
      <c r="BF503" s="6"/>
      <c r="BG503" s="6"/>
      <c r="BH503" s="6"/>
      <c r="BI503" s="6"/>
    </row>
    <row r="504" spans="1:61" ht="33.7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
      <c r="BB504" s="6"/>
      <c r="BC504" s="6"/>
      <c r="BD504" s="6"/>
      <c r="BE504" s="6"/>
      <c r="BF504" s="6"/>
      <c r="BG504" s="6"/>
      <c r="BH504" s="6"/>
      <c r="BI504" s="6"/>
    </row>
    <row r="505" spans="1:6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
      <c r="BB505" s="6"/>
      <c r="BC505" s="6"/>
      <c r="BD505" s="6"/>
      <c r="BE505" s="6"/>
      <c r="BF505" s="6"/>
      <c r="BG505" s="6"/>
      <c r="BH505" s="6"/>
      <c r="BI505" s="6"/>
    </row>
    <row r="506" spans="1:61" x14ac:dyDescent="0.25">
      <c r="A506" s="6" t="s">
        <v>186</v>
      </c>
      <c r="B506" s="6"/>
      <c r="C506" s="6"/>
      <c r="D506" s="6" t="s">
        <v>186</v>
      </c>
      <c r="E506" s="6" t="s">
        <v>821</v>
      </c>
      <c r="H506" s="6" t="s">
        <v>191</v>
      </c>
      <c r="I506" s="6"/>
      <c r="L506" s="6" t="s">
        <v>192</v>
      </c>
      <c r="O506" s="6" t="s">
        <v>194</v>
      </c>
      <c r="R506" s="6" t="s">
        <v>206</v>
      </c>
      <c r="W506" s="6" t="s">
        <v>205</v>
      </c>
      <c r="Z506" s="6" t="s">
        <v>177</v>
      </c>
      <c r="AA506" s="6"/>
      <c r="AB506" s="6"/>
      <c r="AC506" s="6"/>
      <c r="AD506" s="6" t="s">
        <v>178</v>
      </c>
      <c r="AE506" s="6"/>
      <c r="AF506" s="6"/>
      <c r="AG506" s="6"/>
      <c r="AH506" s="6"/>
      <c r="AI506" s="327" t="s">
        <v>645</v>
      </c>
      <c r="AJ506" s="6"/>
      <c r="AK506" s="6"/>
      <c r="AL506" s="6"/>
      <c r="AM506" s="327" t="s">
        <v>650</v>
      </c>
      <c r="AN506" s="6"/>
      <c r="AO506" s="6"/>
      <c r="AP506" s="6" t="s">
        <v>182</v>
      </c>
      <c r="AQ506" s="6"/>
      <c r="AR506" s="6"/>
      <c r="AS506" s="6" t="s">
        <v>404</v>
      </c>
      <c r="AT506" s="6"/>
      <c r="AW506" s="6"/>
      <c r="AX506" s="6"/>
      <c r="AY506" s="6"/>
      <c r="AZ506" s="6"/>
      <c r="BA506" s="8"/>
      <c r="BB506" s="6"/>
      <c r="BC506" s="6"/>
      <c r="BD506" s="6"/>
      <c r="BE506" s="6"/>
      <c r="BF506" s="6"/>
      <c r="BG506" s="6"/>
      <c r="BH506" s="6"/>
      <c r="BI506" s="6"/>
    </row>
    <row r="507" spans="1:61" x14ac:dyDescent="0.25">
      <c r="A507" s="57"/>
      <c r="B507" s="57" t="s">
        <v>176</v>
      </c>
      <c r="C507" s="6"/>
      <c r="D507" s="57"/>
      <c r="E507" s="57" t="s">
        <v>176</v>
      </c>
      <c r="H507" s="57"/>
      <c r="I507" s="57" t="s">
        <v>180</v>
      </c>
      <c r="J507" s="28" t="s">
        <v>190</v>
      </c>
      <c r="L507" s="57"/>
      <c r="M507" s="28" t="s">
        <v>193</v>
      </c>
      <c r="O507" s="57"/>
      <c r="P507" s="28" t="s">
        <v>193</v>
      </c>
      <c r="R507" s="57"/>
      <c r="S507" s="28" t="s">
        <v>204</v>
      </c>
      <c r="W507" s="57"/>
      <c r="X507" s="28" t="s">
        <v>204</v>
      </c>
      <c r="Z507" s="57"/>
      <c r="AA507" s="57" t="s">
        <v>691</v>
      </c>
      <c r="AB507" s="6"/>
      <c r="AC507" s="6"/>
      <c r="AD507" s="57"/>
      <c r="AE507" s="57" t="s">
        <v>176</v>
      </c>
      <c r="AF507" s="6"/>
      <c r="AG507" s="6"/>
      <c r="AH507" s="6"/>
      <c r="AI507" s="57"/>
      <c r="AJ507" s="57" t="s">
        <v>180</v>
      </c>
      <c r="AK507" s="6"/>
      <c r="AL507" s="6"/>
      <c r="AM507" s="57"/>
      <c r="AN507" s="57" t="s">
        <v>180</v>
      </c>
      <c r="AO507" s="6"/>
      <c r="AP507" s="57"/>
      <c r="AQ507" s="57" t="s">
        <v>185</v>
      </c>
      <c r="AR507" s="6"/>
      <c r="AS507" s="57"/>
      <c r="AT507" s="57" t="s">
        <v>185</v>
      </c>
      <c r="AW507" s="6"/>
      <c r="AX507" s="6"/>
      <c r="AY507" s="6"/>
      <c r="AZ507" s="6"/>
      <c r="BA507" s="8"/>
      <c r="BB507" s="6"/>
      <c r="BC507" s="6"/>
      <c r="BD507" s="6"/>
      <c r="BE507" s="6"/>
      <c r="BF507" s="6"/>
      <c r="BG507" s="6"/>
      <c r="BH507" s="6"/>
      <c r="BI507" s="6"/>
    </row>
    <row r="508" spans="1:61" x14ac:dyDescent="0.25">
      <c r="A508" s="57" t="s">
        <v>171</v>
      </c>
      <c r="B508" s="57">
        <v>13.97</v>
      </c>
      <c r="C508" s="6"/>
      <c r="D508" s="57" t="s">
        <v>171</v>
      </c>
      <c r="E508" s="57">
        <v>3.35</v>
      </c>
      <c r="H508" s="57" t="s">
        <v>52</v>
      </c>
      <c r="I508" s="57">
        <v>101</v>
      </c>
      <c r="J508" s="28">
        <v>70.900000000000006</v>
      </c>
      <c r="L508" s="57" t="s">
        <v>171</v>
      </c>
      <c r="M508" s="28">
        <v>0.14000000000000001</v>
      </c>
      <c r="O508" s="57" t="s">
        <v>171</v>
      </c>
      <c r="P508" s="28">
        <v>0.18</v>
      </c>
      <c r="R508" s="57" t="s">
        <v>679</v>
      </c>
      <c r="S508" s="28">
        <v>45.99</v>
      </c>
      <c r="W508" s="57" t="s">
        <v>171</v>
      </c>
      <c r="X508" s="28">
        <v>10.53</v>
      </c>
      <c r="Z508" s="57" t="s">
        <v>175</v>
      </c>
      <c r="AA508" s="57">
        <v>104</v>
      </c>
      <c r="AB508" s="6"/>
      <c r="AC508" s="6"/>
      <c r="AD508" s="57" t="s">
        <v>175</v>
      </c>
      <c r="AE508" s="57">
        <v>120</v>
      </c>
      <c r="AF508" s="6"/>
      <c r="AG508" s="6"/>
      <c r="AH508" s="6"/>
      <c r="AI508" s="57" t="s">
        <v>172</v>
      </c>
      <c r="AJ508" s="57">
        <v>2.21</v>
      </c>
      <c r="AK508" s="6"/>
      <c r="AL508" s="6"/>
      <c r="AM508" s="57" t="s">
        <v>175</v>
      </c>
      <c r="AN508" s="57">
        <v>3.22</v>
      </c>
      <c r="AO508" s="6"/>
      <c r="AP508" s="57" t="s">
        <v>52</v>
      </c>
      <c r="AQ508" s="57">
        <v>74</v>
      </c>
      <c r="AR508" s="6"/>
      <c r="AS508" s="57" t="s">
        <v>473</v>
      </c>
      <c r="AT508" s="57">
        <v>4.33</v>
      </c>
      <c r="AW508" s="6"/>
      <c r="AX508" s="6"/>
      <c r="AY508" s="6"/>
      <c r="AZ508" s="6"/>
      <c r="BA508" s="8"/>
      <c r="BB508" s="6"/>
      <c r="BC508" s="6"/>
      <c r="BD508" s="6"/>
      <c r="BE508" s="6"/>
      <c r="BF508" s="6"/>
      <c r="BG508" s="6"/>
      <c r="BH508" s="6"/>
      <c r="BI508" s="6"/>
    </row>
    <row r="509" spans="1:61" x14ac:dyDescent="0.25">
      <c r="A509" s="57" t="s">
        <v>175</v>
      </c>
      <c r="B509" s="57">
        <v>15.12</v>
      </c>
      <c r="C509" s="6"/>
      <c r="D509" s="57" t="s">
        <v>473</v>
      </c>
      <c r="E509" s="57">
        <v>3.6</v>
      </c>
      <c r="H509" s="57" t="s">
        <v>171</v>
      </c>
      <c r="I509" s="57">
        <v>101</v>
      </c>
      <c r="J509" s="28">
        <v>79.7</v>
      </c>
      <c r="L509" s="57" t="s">
        <v>175</v>
      </c>
      <c r="M509" s="28">
        <v>0.14000000000000001</v>
      </c>
      <c r="O509" s="57" t="s">
        <v>175</v>
      </c>
      <c r="P509" s="28">
        <v>0.19</v>
      </c>
      <c r="R509" s="57" t="s">
        <v>696</v>
      </c>
      <c r="S509" s="28">
        <v>59.49</v>
      </c>
      <c r="W509" s="57" t="s">
        <v>52</v>
      </c>
      <c r="X509" s="28">
        <v>6.95</v>
      </c>
      <c r="Z509" s="57" t="s">
        <v>171</v>
      </c>
      <c r="AA509" s="57">
        <v>87</v>
      </c>
      <c r="AB509" s="6"/>
      <c r="AC509" s="6"/>
      <c r="AD509" s="57" t="s">
        <v>171</v>
      </c>
      <c r="AE509" s="57">
        <v>120</v>
      </c>
      <c r="AF509" s="6"/>
      <c r="AG509" s="6"/>
      <c r="AH509" s="6"/>
      <c r="AI509" s="57" t="s">
        <v>171</v>
      </c>
      <c r="AJ509" s="57">
        <v>2.35</v>
      </c>
      <c r="AK509" s="6"/>
      <c r="AL509" s="6"/>
      <c r="AM509" s="57" t="s">
        <v>172</v>
      </c>
      <c r="AN509" s="57">
        <v>3.42</v>
      </c>
      <c r="AO509" s="6"/>
      <c r="AP509" s="57" t="s">
        <v>403</v>
      </c>
      <c r="AQ509" s="57">
        <v>70</v>
      </c>
      <c r="AR509" s="6"/>
      <c r="AS509" s="57" t="s">
        <v>679</v>
      </c>
      <c r="AT509" s="57">
        <v>4</v>
      </c>
      <c r="AW509" s="6"/>
      <c r="AX509" s="6"/>
      <c r="AY509" s="6"/>
      <c r="AZ509" s="6"/>
      <c r="BA509" s="8"/>
      <c r="BB509" s="6"/>
      <c r="BC509" s="6"/>
      <c r="BD509" s="6"/>
      <c r="BE509" s="6"/>
      <c r="BF509" s="6"/>
      <c r="BG509" s="6"/>
      <c r="BH509" s="6"/>
      <c r="BI509" s="6"/>
    </row>
    <row r="510" spans="1:61" x14ac:dyDescent="0.25">
      <c r="A510" s="57" t="s">
        <v>172</v>
      </c>
      <c r="B510" s="57">
        <v>16.489999999999998</v>
      </c>
      <c r="C510" s="6"/>
      <c r="D510" s="57" t="s">
        <v>822</v>
      </c>
      <c r="E510" s="57">
        <v>4.47</v>
      </c>
      <c r="H510" s="57" t="s">
        <v>172</v>
      </c>
      <c r="I510" s="57">
        <v>97</v>
      </c>
      <c r="J510" s="28">
        <v>79.7</v>
      </c>
      <c r="L510" s="57" t="s">
        <v>172</v>
      </c>
      <c r="M510" s="28">
        <v>0.17</v>
      </c>
      <c r="O510" s="57" t="s">
        <v>172</v>
      </c>
      <c r="P510" s="28">
        <v>0.21</v>
      </c>
      <c r="R510" s="57" t="s">
        <v>175</v>
      </c>
      <c r="S510" s="28">
        <v>69.900000000000006</v>
      </c>
      <c r="W510" s="57" t="s">
        <v>172</v>
      </c>
      <c r="X510" s="28">
        <v>6.62</v>
      </c>
      <c r="Z510" s="57" t="s">
        <v>172</v>
      </c>
      <c r="AA510" s="57">
        <v>85</v>
      </c>
      <c r="AB510" s="6"/>
      <c r="AC510" s="6"/>
      <c r="AD510" s="57" t="s">
        <v>172</v>
      </c>
      <c r="AE510" s="57">
        <v>120</v>
      </c>
      <c r="AF510" s="6"/>
      <c r="AG510" s="6"/>
      <c r="AH510" s="6"/>
      <c r="AI510" s="57" t="s">
        <v>175</v>
      </c>
      <c r="AJ510" s="57">
        <v>2.36</v>
      </c>
      <c r="AK510" s="6"/>
      <c r="AL510" s="6"/>
      <c r="AM510" s="57" t="s">
        <v>171</v>
      </c>
      <c r="AN510" s="57">
        <v>3.49</v>
      </c>
      <c r="AO510" s="6"/>
      <c r="AP510" s="57" t="s">
        <v>175</v>
      </c>
      <c r="AQ510" s="57">
        <v>67</v>
      </c>
      <c r="AR510" s="6"/>
      <c r="AS510" s="57" t="s">
        <v>722</v>
      </c>
      <c r="AT510" s="57">
        <v>3.38</v>
      </c>
      <c r="AW510" s="6"/>
      <c r="AX510" s="6"/>
      <c r="AY510" s="6"/>
      <c r="AZ510" s="6"/>
      <c r="BA510" s="8"/>
      <c r="BB510" s="6"/>
      <c r="BC510" s="6"/>
      <c r="BD510" s="6"/>
      <c r="BE510" s="6"/>
      <c r="BF510" s="6"/>
      <c r="BG510" s="6"/>
      <c r="BH510" s="6"/>
      <c r="BI510" s="6"/>
    </row>
    <row r="511" spans="1:61" x14ac:dyDescent="0.25">
      <c r="A511" s="57" t="s">
        <v>52</v>
      </c>
      <c r="B511" s="57">
        <v>21.45</v>
      </c>
      <c r="C511" s="6"/>
      <c r="D511" s="57" t="s">
        <v>52</v>
      </c>
      <c r="E511" s="57">
        <v>6.65</v>
      </c>
      <c r="H511" s="221" t="s">
        <v>341</v>
      </c>
      <c r="I511" s="57">
        <v>89</v>
      </c>
      <c r="J511" s="28">
        <v>80</v>
      </c>
      <c r="L511" s="57" t="s">
        <v>52</v>
      </c>
      <c r="M511" s="28">
        <v>0.21</v>
      </c>
      <c r="O511" s="57" t="s">
        <v>679</v>
      </c>
      <c r="P511" s="28">
        <v>0.28000000000000003</v>
      </c>
      <c r="R511" s="57" t="s">
        <v>403</v>
      </c>
      <c r="S511" s="28">
        <v>76.55</v>
      </c>
      <c r="W511" s="57" t="s">
        <v>174</v>
      </c>
      <c r="X511" s="28">
        <v>5.01</v>
      </c>
      <c r="Z511" s="57" t="s">
        <v>52</v>
      </c>
      <c r="AA511" s="57">
        <v>82</v>
      </c>
      <c r="AB511" s="6"/>
      <c r="AC511" s="6"/>
      <c r="AD511" s="57" t="s">
        <v>52</v>
      </c>
      <c r="AE511" s="57">
        <v>120</v>
      </c>
      <c r="AF511" s="6"/>
      <c r="AG511" s="6"/>
      <c r="AH511" s="6"/>
      <c r="AI511" s="57" t="s">
        <v>52</v>
      </c>
      <c r="AJ511" s="57">
        <v>2.7</v>
      </c>
      <c r="AK511" s="6"/>
      <c r="AL511" s="6"/>
      <c r="AM511" s="57" t="s">
        <v>679</v>
      </c>
      <c r="AN511" s="57">
        <v>3.57</v>
      </c>
      <c r="AO511" s="6"/>
      <c r="AP511" s="57" t="s">
        <v>171</v>
      </c>
      <c r="AQ511" s="57">
        <v>67</v>
      </c>
      <c r="AR511" s="6"/>
      <c r="AS511" s="57" t="s">
        <v>453</v>
      </c>
      <c r="AT511" s="57">
        <v>3.26</v>
      </c>
      <c r="AW511" s="6"/>
      <c r="AX511" s="6"/>
      <c r="AY511" s="6"/>
      <c r="AZ511" s="6"/>
      <c r="BA511" s="8"/>
      <c r="BB511" s="6"/>
      <c r="BC511" s="6"/>
      <c r="BD511" s="6"/>
      <c r="BE511" s="6"/>
      <c r="BF511" s="6"/>
      <c r="BG511" s="6"/>
      <c r="BH511" s="6"/>
      <c r="BI511" s="6"/>
    </row>
    <row r="512" spans="1:61" x14ac:dyDescent="0.25">
      <c r="A512" s="57" t="s">
        <v>679</v>
      </c>
      <c r="B512" s="57">
        <v>35.1</v>
      </c>
      <c r="C512" s="6"/>
      <c r="D512" s="57" t="s">
        <v>679</v>
      </c>
      <c r="E512" s="57">
        <v>7.37</v>
      </c>
      <c r="H512" s="57" t="s">
        <v>175</v>
      </c>
      <c r="I512" s="57">
        <v>110</v>
      </c>
      <c r="J512" s="28">
        <v>80.36</v>
      </c>
      <c r="L512" s="57" t="s">
        <v>679</v>
      </c>
      <c r="M512" s="28">
        <v>0.22</v>
      </c>
      <c r="O512" s="57" t="s">
        <v>722</v>
      </c>
      <c r="P512" s="28">
        <v>0.28999999999999998</v>
      </c>
      <c r="R512" s="57" t="s">
        <v>432</v>
      </c>
      <c r="S512" s="28">
        <v>85.62</v>
      </c>
      <c r="W512" s="57" t="s">
        <v>175</v>
      </c>
      <c r="X512" s="28">
        <v>4.5599999999999996</v>
      </c>
      <c r="Z512" s="57" t="s">
        <v>453</v>
      </c>
      <c r="AA512" s="57">
        <v>79</v>
      </c>
      <c r="AB512" s="6"/>
      <c r="AC512" s="6"/>
      <c r="AD512" s="57" t="s">
        <v>722</v>
      </c>
      <c r="AE512" s="57">
        <v>96</v>
      </c>
      <c r="AF512" s="6"/>
      <c r="AG512" s="6"/>
      <c r="AH512" s="6"/>
      <c r="AI512" s="221" t="s">
        <v>341</v>
      </c>
      <c r="AJ512" s="57">
        <v>3.41</v>
      </c>
      <c r="AK512" s="6"/>
      <c r="AL512" s="6"/>
      <c r="AM512" s="57" t="s">
        <v>52</v>
      </c>
      <c r="AN512" s="57">
        <v>4.01</v>
      </c>
      <c r="AO512" s="6"/>
      <c r="AP512" s="57" t="s">
        <v>170</v>
      </c>
      <c r="AQ512" s="57">
        <v>67</v>
      </c>
      <c r="AR512" s="6"/>
      <c r="AS512" s="57" t="s">
        <v>696</v>
      </c>
      <c r="AT512" s="57">
        <v>2.95</v>
      </c>
      <c r="AW512" s="6"/>
      <c r="AX512" s="6"/>
      <c r="AY512" s="6"/>
      <c r="AZ512" s="6"/>
      <c r="BA512" s="8"/>
      <c r="BB512" s="6"/>
      <c r="BC512" s="6"/>
      <c r="BD512" s="6"/>
      <c r="BE512" s="6"/>
      <c r="BF512" s="6"/>
      <c r="BG512" s="6"/>
      <c r="BH512" s="6"/>
      <c r="BI512" s="6"/>
    </row>
    <row r="513" spans="1:61" x14ac:dyDescent="0.25">
      <c r="A513" s="57" t="s">
        <v>722</v>
      </c>
      <c r="B513" s="57">
        <v>38.46</v>
      </c>
      <c r="C513" s="6"/>
      <c r="D513" s="57" t="s">
        <v>172</v>
      </c>
      <c r="E513" s="57">
        <v>16.489999999999998</v>
      </c>
      <c r="H513" s="57" t="s">
        <v>170</v>
      </c>
      <c r="I513" s="57">
        <v>117</v>
      </c>
      <c r="J513" s="28">
        <v>86.47</v>
      </c>
      <c r="L513" s="57" t="s">
        <v>722</v>
      </c>
      <c r="M513" s="28">
        <v>0.27</v>
      </c>
      <c r="O513" s="57" t="s">
        <v>52</v>
      </c>
      <c r="P513" s="28">
        <v>0.3</v>
      </c>
      <c r="R513" s="57" t="s">
        <v>172</v>
      </c>
      <c r="S513" s="28">
        <v>109.95</v>
      </c>
      <c r="W513" s="57" t="s">
        <v>473</v>
      </c>
      <c r="X513" s="28">
        <v>4.21</v>
      </c>
      <c r="Z513" s="57" t="s">
        <v>473</v>
      </c>
      <c r="AA513" s="57">
        <v>77</v>
      </c>
      <c r="AB513" s="6"/>
      <c r="AC513" s="6"/>
      <c r="AD513" s="57" t="s">
        <v>679</v>
      </c>
      <c r="AE513" s="57">
        <v>93</v>
      </c>
      <c r="AF513" s="6"/>
      <c r="AG513" s="6"/>
      <c r="AH513" s="6"/>
      <c r="AI513" s="57" t="s">
        <v>174</v>
      </c>
      <c r="AJ513" s="57">
        <v>3.64</v>
      </c>
      <c r="AK513" s="6"/>
      <c r="AL513" s="6"/>
      <c r="AM513" s="57" t="s">
        <v>722</v>
      </c>
      <c r="AN513" s="57">
        <v>4.07</v>
      </c>
      <c r="AO513" s="6"/>
      <c r="AP513" s="57" t="s">
        <v>172</v>
      </c>
      <c r="AQ513" s="57">
        <v>65</v>
      </c>
      <c r="AR513" s="6"/>
      <c r="AS513" s="57" t="s">
        <v>173</v>
      </c>
      <c r="AT513" s="57">
        <v>2.91</v>
      </c>
      <c r="AW513" s="6"/>
      <c r="AX513" s="6"/>
      <c r="AY513" s="6"/>
      <c r="AZ513" s="6"/>
      <c r="BA513" s="8"/>
      <c r="BB513" s="6"/>
      <c r="BC513" s="6"/>
      <c r="BD513" s="6"/>
      <c r="BE513" s="6"/>
      <c r="BF513" s="6"/>
      <c r="BG513" s="6"/>
      <c r="BH513" s="6"/>
      <c r="BI513" s="6"/>
    </row>
    <row r="514" spans="1:61" x14ac:dyDescent="0.25">
      <c r="A514" s="57" t="s">
        <v>174</v>
      </c>
      <c r="B514" s="57">
        <v>43.7</v>
      </c>
      <c r="C514" s="6"/>
      <c r="D514" s="57" t="s">
        <v>175</v>
      </c>
      <c r="E514" s="57">
        <v>19.649999999999999</v>
      </c>
      <c r="H514" s="57" t="s">
        <v>174</v>
      </c>
      <c r="I514" s="57">
        <v>111</v>
      </c>
      <c r="J514" s="28">
        <v>87.05</v>
      </c>
      <c r="L514" s="57" t="s">
        <v>473</v>
      </c>
      <c r="M514" s="28">
        <v>0.28999999999999998</v>
      </c>
      <c r="O514" s="57" t="s">
        <v>403</v>
      </c>
      <c r="P514" s="28">
        <v>0.38</v>
      </c>
      <c r="R514" s="57" t="s">
        <v>453</v>
      </c>
      <c r="S514" s="28">
        <v>135</v>
      </c>
      <c r="W514" s="221" t="s">
        <v>341</v>
      </c>
      <c r="X514" s="28">
        <v>3.64</v>
      </c>
      <c r="Z514" s="57" t="s">
        <v>679</v>
      </c>
      <c r="AA514" s="57">
        <v>72</v>
      </c>
      <c r="AB514" s="6"/>
      <c r="AC514" s="6"/>
      <c r="AD514" s="57" t="s">
        <v>473</v>
      </c>
      <c r="AE514" s="57">
        <v>89</v>
      </c>
      <c r="AF514" s="6"/>
      <c r="AG514" s="6"/>
      <c r="AH514" s="6"/>
      <c r="AI514" s="57" t="s">
        <v>679</v>
      </c>
      <c r="AJ514" s="57">
        <v>3.78</v>
      </c>
      <c r="AK514" s="6"/>
      <c r="AL514" s="6"/>
      <c r="AM514" s="57" t="s">
        <v>432</v>
      </c>
      <c r="AN514" s="57">
        <v>4.5</v>
      </c>
      <c r="AO514" s="6"/>
      <c r="AP514" s="221" t="s">
        <v>341</v>
      </c>
      <c r="AQ514" s="57">
        <v>62</v>
      </c>
      <c r="AR514" s="6"/>
      <c r="AS514" s="57" t="s">
        <v>403</v>
      </c>
      <c r="AT514" s="57">
        <v>2.86</v>
      </c>
      <c r="AW514" s="6"/>
      <c r="AX514" s="6"/>
      <c r="AY514" s="6"/>
      <c r="AZ514" s="6"/>
      <c r="BA514" s="8"/>
      <c r="BB514" s="6"/>
      <c r="BC514" s="6"/>
      <c r="BD514" s="6"/>
      <c r="BE514" s="6"/>
      <c r="BF514" s="6"/>
      <c r="BG514" s="6"/>
      <c r="BH514" s="6"/>
      <c r="BI514" s="6"/>
    </row>
    <row r="515" spans="1:61" x14ac:dyDescent="0.25">
      <c r="A515" s="57" t="s">
        <v>473</v>
      </c>
      <c r="B515" s="57">
        <v>44.94</v>
      </c>
      <c r="C515" s="6"/>
      <c r="D515" s="57" t="s">
        <v>453</v>
      </c>
      <c r="E515" s="57">
        <v>27.45</v>
      </c>
      <c r="H515" s="57" t="s">
        <v>698</v>
      </c>
      <c r="I515" s="57">
        <v>132</v>
      </c>
      <c r="J515" s="28">
        <v>88.7</v>
      </c>
      <c r="L515" s="57" t="s">
        <v>696</v>
      </c>
      <c r="M515" s="28">
        <v>0.31</v>
      </c>
      <c r="O515" s="57" t="s">
        <v>473</v>
      </c>
      <c r="P515" s="28">
        <v>0.39</v>
      </c>
      <c r="R515" s="57" t="s">
        <v>698</v>
      </c>
      <c r="S515" s="28">
        <v>135</v>
      </c>
      <c r="W515" s="57" t="s">
        <v>722</v>
      </c>
      <c r="X515" s="28">
        <v>3.64</v>
      </c>
      <c r="Z515" s="57" t="s">
        <v>722</v>
      </c>
      <c r="AA515" s="57">
        <v>67</v>
      </c>
      <c r="AB515" s="6"/>
      <c r="AC515" s="6"/>
      <c r="AD515" s="57" t="s">
        <v>696</v>
      </c>
      <c r="AE515" s="57">
        <v>89</v>
      </c>
      <c r="AF515" s="6"/>
      <c r="AG515" s="6"/>
      <c r="AH515" s="6"/>
      <c r="AI515" s="57" t="s">
        <v>722</v>
      </c>
      <c r="AJ515" s="57">
        <v>3.8</v>
      </c>
      <c r="AK515" s="6"/>
      <c r="AL515" s="6"/>
      <c r="AM515" s="57" t="s">
        <v>403</v>
      </c>
      <c r="AN515" s="57">
        <v>4.6100000000000003</v>
      </c>
      <c r="AO515" s="6"/>
      <c r="AP515" s="57" t="s">
        <v>722</v>
      </c>
      <c r="AQ515" s="57">
        <v>61</v>
      </c>
      <c r="AR515" s="6"/>
      <c r="AS515" s="221" t="s">
        <v>341</v>
      </c>
      <c r="AT515" s="57">
        <v>2.75</v>
      </c>
      <c r="AW515" s="6"/>
      <c r="AX515" s="6"/>
      <c r="AY515" s="6"/>
      <c r="AZ515" s="6"/>
      <c r="BA515" s="8"/>
      <c r="BB515" s="6"/>
      <c r="BC515" s="6"/>
      <c r="BD515" s="6"/>
      <c r="BE515" s="6"/>
      <c r="BF515" s="6"/>
      <c r="BG515" s="6"/>
      <c r="BH515" s="6"/>
      <c r="BI515" s="6"/>
    </row>
    <row r="516" spans="1:61" x14ac:dyDescent="0.25">
      <c r="A516" s="57" t="s">
        <v>403</v>
      </c>
      <c r="B516" s="57">
        <v>45.67</v>
      </c>
      <c r="C516" s="6"/>
      <c r="D516" s="57" t="s">
        <v>722</v>
      </c>
      <c r="E516" s="57">
        <v>30</v>
      </c>
      <c r="H516" s="57" t="s">
        <v>169</v>
      </c>
      <c r="I516" s="57">
        <v>129</v>
      </c>
      <c r="J516" s="28">
        <v>89.66</v>
      </c>
      <c r="L516" s="57" t="s">
        <v>403</v>
      </c>
      <c r="M516" s="28">
        <v>0.36</v>
      </c>
      <c r="O516" s="57" t="s">
        <v>696</v>
      </c>
      <c r="P516" s="28">
        <v>0.41</v>
      </c>
      <c r="R516" s="57" t="s">
        <v>722</v>
      </c>
      <c r="S516" s="28">
        <v>139.99</v>
      </c>
      <c r="W516" s="57" t="s">
        <v>173</v>
      </c>
      <c r="X516" s="83">
        <v>3.08</v>
      </c>
      <c r="Z516" s="57" t="s">
        <v>696</v>
      </c>
      <c r="AA516" s="57">
        <v>67</v>
      </c>
      <c r="AB516" s="6"/>
      <c r="AC516" s="6"/>
      <c r="AD516" s="57" t="s">
        <v>174</v>
      </c>
      <c r="AE516" s="57">
        <v>88</v>
      </c>
      <c r="AF516" s="6"/>
      <c r="AG516" s="6"/>
      <c r="AH516" s="6"/>
      <c r="AI516" s="57" t="s">
        <v>432</v>
      </c>
      <c r="AJ516" s="57">
        <v>3.81</v>
      </c>
      <c r="AK516" s="6"/>
      <c r="AL516" s="6"/>
      <c r="AM516" s="57" t="s">
        <v>473</v>
      </c>
      <c r="AN516" s="57">
        <v>4.6100000000000003</v>
      </c>
      <c r="AO516" s="6"/>
      <c r="AP516" s="57" t="s">
        <v>679</v>
      </c>
      <c r="AQ516" s="57">
        <v>59</v>
      </c>
      <c r="AR516" s="6"/>
      <c r="AS516" s="57" t="s">
        <v>270</v>
      </c>
      <c r="AT516" s="57">
        <v>2.4300000000000002</v>
      </c>
      <c r="AW516" s="6"/>
      <c r="AX516" s="6"/>
      <c r="AY516" s="6"/>
      <c r="AZ516" s="6"/>
      <c r="BA516" s="8"/>
      <c r="BB516" s="6"/>
      <c r="BC516" s="6"/>
      <c r="BD516" s="6"/>
      <c r="BE516" s="6"/>
      <c r="BF516" s="6"/>
      <c r="BG516" s="6"/>
      <c r="BH516" s="6"/>
      <c r="BI516" s="6"/>
    </row>
    <row r="517" spans="1:61" x14ac:dyDescent="0.25">
      <c r="A517" s="57" t="s">
        <v>696</v>
      </c>
      <c r="B517" s="57">
        <v>46.92</v>
      </c>
      <c r="C517" s="6"/>
      <c r="D517" s="57" t="s">
        <v>646</v>
      </c>
      <c r="E517" s="57">
        <v>40.119999999999997</v>
      </c>
      <c r="H517" s="57" t="s">
        <v>432</v>
      </c>
      <c r="I517" s="57">
        <v>127</v>
      </c>
      <c r="J517" s="28">
        <v>104.1</v>
      </c>
      <c r="L517" s="57" t="s">
        <v>174</v>
      </c>
      <c r="M517" s="28">
        <v>0.39</v>
      </c>
      <c r="O517" s="57" t="s">
        <v>174</v>
      </c>
      <c r="P517" s="28">
        <v>0.5</v>
      </c>
      <c r="R517" s="57" t="s">
        <v>171</v>
      </c>
      <c r="S517" s="28">
        <v>149</v>
      </c>
      <c r="W517" s="57" t="s">
        <v>169</v>
      </c>
      <c r="X517" s="83">
        <v>2.98</v>
      </c>
      <c r="Z517" s="57" t="s">
        <v>174</v>
      </c>
      <c r="AA517" s="57">
        <v>65</v>
      </c>
      <c r="AB517" s="6"/>
      <c r="AC517" s="6"/>
      <c r="AD517" s="57" t="s">
        <v>453</v>
      </c>
      <c r="AE517" s="57">
        <v>84</v>
      </c>
      <c r="AF517" s="6"/>
      <c r="AG517" s="6"/>
      <c r="AH517" s="6"/>
      <c r="AI517" s="57" t="s">
        <v>403</v>
      </c>
      <c r="AJ517" s="57">
        <v>3.9</v>
      </c>
      <c r="AK517" s="6"/>
      <c r="AL517" s="6"/>
      <c r="AM517" s="57" t="s">
        <v>696</v>
      </c>
      <c r="AN517" s="57">
        <v>4.8099999999999996</v>
      </c>
      <c r="AO517" s="6"/>
      <c r="AP517" s="57" t="s">
        <v>696</v>
      </c>
      <c r="AQ517" s="57">
        <v>59</v>
      </c>
      <c r="AR517" s="6"/>
      <c r="AS517" s="57" t="s">
        <v>432</v>
      </c>
      <c r="AT517" s="57">
        <v>2.4</v>
      </c>
      <c r="AW517" s="6"/>
      <c r="AX517" s="6"/>
      <c r="AY517" s="6"/>
      <c r="AZ517" s="6"/>
      <c r="BA517" s="8"/>
      <c r="BB517" s="6"/>
      <c r="BC517" s="6"/>
      <c r="BD517" s="6"/>
      <c r="BE517" s="6"/>
      <c r="BF517" s="6"/>
      <c r="BG517" s="6"/>
      <c r="BH517" s="6"/>
      <c r="BI517" s="6"/>
    </row>
    <row r="518" spans="1:61" x14ac:dyDescent="0.25">
      <c r="A518" s="57" t="s">
        <v>453</v>
      </c>
      <c r="B518" s="57">
        <v>53.82</v>
      </c>
      <c r="C518" s="6"/>
      <c r="D518" s="221" t="s">
        <v>341</v>
      </c>
      <c r="E518" s="57">
        <v>42.82</v>
      </c>
      <c r="H518" s="57" t="s">
        <v>453</v>
      </c>
      <c r="I518" s="57">
        <v>130</v>
      </c>
      <c r="J518" s="28">
        <v>106</v>
      </c>
      <c r="L518" s="57" t="s">
        <v>453</v>
      </c>
      <c r="M518" s="28">
        <v>0.41</v>
      </c>
      <c r="O518" s="57" t="s">
        <v>173</v>
      </c>
      <c r="P518" s="28">
        <v>0.5</v>
      </c>
      <c r="R518" s="57" t="s">
        <v>270</v>
      </c>
      <c r="S518" s="28">
        <v>149.9</v>
      </c>
      <c r="W518" s="57" t="s">
        <v>170</v>
      </c>
      <c r="X518" s="83">
        <v>2.74</v>
      </c>
      <c r="Z518" s="221" t="s">
        <v>341</v>
      </c>
      <c r="AA518" s="57">
        <v>61</v>
      </c>
      <c r="AB518" s="6"/>
      <c r="AC518" s="6"/>
      <c r="AD518" s="57" t="s">
        <v>403</v>
      </c>
      <c r="AE518" s="57">
        <v>75</v>
      </c>
      <c r="AF518" s="6"/>
      <c r="AG518" s="6"/>
      <c r="AH518" s="6"/>
      <c r="AI518" s="57" t="s">
        <v>646</v>
      </c>
      <c r="AJ518" s="57">
        <v>4.1399999999999997</v>
      </c>
      <c r="AK518" s="6"/>
      <c r="AL518" s="6"/>
      <c r="AM518" s="57" t="s">
        <v>174</v>
      </c>
      <c r="AN518" s="57">
        <v>4.92</v>
      </c>
      <c r="AO518" s="6"/>
      <c r="AP518" s="57" t="s">
        <v>473</v>
      </c>
      <c r="AQ518" s="57">
        <v>56</v>
      </c>
      <c r="AR518" s="6"/>
      <c r="AS518" s="57" t="s">
        <v>698</v>
      </c>
      <c r="AT518" s="57">
        <v>1.78</v>
      </c>
      <c r="AW518" s="6"/>
      <c r="AX518" s="6"/>
      <c r="AY518" s="6"/>
      <c r="AZ518" s="6"/>
      <c r="BA518" s="8"/>
      <c r="BB518" s="6"/>
      <c r="BC518" s="6"/>
      <c r="BD518" s="6"/>
      <c r="BE518" s="6"/>
      <c r="BF518" s="6"/>
      <c r="BG518" s="6"/>
      <c r="BH518" s="6"/>
      <c r="BI518" s="6"/>
    </row>
    <row r="519" spans="1:61" x14ac:dyDescent="0.25">
      <c r="A519" s="221" t="s">
        <v>341</v>
      </c>
      <c r="B519" s="57">
        <v>54.89</v>
      </c>
      <c r="C519" s="6"/>
      <c r="D519" s="57" t="s">
        <v>174</v>
      </c>
      <c r="E519" s="57">
        <v>43.26</v>
      </c>
      <c r="H519" s="57" t="s">
        <v>270</v>
      </c>
      <c r="I519" s="57">
        <v>143</v>
      </c>
      <c r="J519" s="28">
        <v>113</v>
      </c>
      <c r="L519" s="57" t="s">
        <v>432</v>
      </c>
      <c r="M519" s="28">
        <v>0.44</v>
      </c>
      <c r="O519" s="57" t="s">
        <v>453</v>
      </c>
      <c r="P519" s="28">
        <v>0.51</v>
      </c>
      <c r="R519" s="57" t="s">
        <v>52</v>
      </c>
      <c r="S519" s="28">
        <v>149.94999999999999</v>
      </c>
      <c r="W519" s="57" t="s">
        <v>453</v>
      </c>
      <c r="X519" s="83">
        <v>2.5099999999999998</v>
      </c>
      <c r="Z519" s="57" t="s">
        <v>173</v>
      </c>
      <c r="AA519" s="57">
        <v>59</v>
      </c>
      <c r="AB519" s="6"/>
      <c r="AC519" s="6"/>
      <c r="AD519" s="221" t="s">
        <v>341</v>
      </c>
      <c r="AE519" s="57">
        <v>74</v>
      </c>
      <c r="AF519" s="6"/>
      <c r="AG519" s="6"/>
      <c r="AH519" s="6"/>
      <c r="AI519" s="57" t="s">
        <v>473</v>
      </c>
      <c r="AJ519" s="57">
        <v>4.7</v>
      </c>
      <c r="AK519" s="6"/>
      <c r="AL519" s="6"/>
      <c r="AM519" s="57" t="s">
        <v>170</v>
      </c>
      <c r="AN519" s="57">
        <v>5.31</v>
      </c>
      <c r="AO519" s="6"/>
      <c r="AP519" s="57" t="s">
        <v>173</v>
      </c>
      <c r="AQ519" s="57">
        <v>55</v>
      </c>
      <c r="AR519" s="6"/>
      <c r="AS519" s="57" t="s">
        <v>52</v>
      </c>
      <c r="AT519" s="57">
        <v>0</v>
      </c>
      <c r="AW519" s="6"/>
      <c r="AX519" s="6"/>
      <c r="AY519" s="6"/>
      <c r="AZ519" s="6"/>
      <c r="BA519" s="8"/>
      <c r="BB519" s="6"/>
      <c r="BC519" s="6"/>
      <c r="BD519" s="6"/>
      <c r="BE519" s="6"/>
      <c r="BF519" s="6"/>
      <c r="BG519" s="6"/>
      <c r="BH519" s="6"/>
      <c r="BI519" s="6"/>
    </row>
    <row r="520" spans="1:61" x14ac:dyDescent="0.25">
      <c r="A520" s="57" t="s">
        <v>432</v>
      </c>
      <c r="B520" s="57">
        <v>55.34</v>
      </c>
      <c r="C520" s="6"/>
      <c r="D520" s="57" t="s">
        <v>403</v>
      </c>
      <c r="E520" s="57">
        <v>56.18</v>
      </c>
      <c r="H520" s="57" t="s">
        <v>473</v>
      </c>
      <c r="I520" s="57">
        <v>153</v>
      </c>
      <c r="J520" s="28">
        <v>115</v>
      </c>
      <c r="L520" s="57" t="s">
        <v>173</v>
      </c>
      <c r="M520" s="28">
        <v>0.46</v>
      </c>
      <c r="O520" s="57" t="s">
        <v>432</v>
      </c>
      <c r="P520" s="28">
        <v>0.53</v>
      </c>
      <c r="R520" s="57" t="s">
        <v>170</v>
      </c>
      <c r="S520" s="28">
        <v>159.94999999999999</v>
      </c>
      <c r="W520" s="57" t="s">
        <v>270</v>
      </c>
      <c r="X520" s="83">
        <v>2.16</v>
      </c>
      <c r="Z520" s="57" t="s">
        <v>432</v>
      </c>
      <c r="AA520" s="57">
        <v>59</v>
      </c>
      <c r="AB520" s="6"/>
      <c r="AC520" s="6"/>
      <c r="AD520" s="57" t="s">
        <v>173</v>
      </c>
      <c r="AE520" s="57">
        <v>72</v>
      </c>
      <c r="AF520" s="6"/>
      <c r="AG520" s="6"/>
      <c r="AH520" s="6"/>
      <c r="AI520" s="57" t="s">
        <v>173</v>
      </c>
      <c r="AJ520" s="57">
        <v>4.7300000000000004</v>
      </c>
      <c r="AK520" s="6"/>
      <c r="AL520" s="6"/>
      <c r="AM520" s="57" t="s">
        <v>698</v>
      </c>
      <c r="AN520" s="57">
        <v>5.52</v>
      </c>
      <c r="AO520" s="6"/>
      <c r="AP520" s="57" t="s">
        <v>174</v>
      </c>
      <c r="AQ520" s="57">
        <v>52</v>
      </c>
      <c r="AR520" s="6"/>
      <c r="AS520" s="57" t="s">
        <v>175</v>
      </c>
      <c r="AT520" s="57">
        <v>0</v>
      </c>
      <c r="AW520" s="6"/>
      <c r="AX520" s="6"/>
      <c r="AY520" s="6"/>
      <c r="AZ520" s="6"/>
      <c r="BA520" s="8"/>
      <c r="BB520" s="6"/>
      <c r="BC520" s="6"/>
      <c r="BD520" s="6"/>
      <c r="BE520" s="6"/>
      <c r="BF520" s="6"/>
      <c r="BG520" s="6"/>
      <c r="BH520" s="6"/>
      <c r="BI520" s="6"/>
    </row>
    <row r="521" spans="1:61" x14ac:dyDescent="0.25">
      <c r="A521" s="57" t="s">
        <v>173</v>
      </c>
      <c r="B521" s="57">
        <v>58.34</v>
      </c>
      <c r="C521" s="6"/>
      <c r="D521" s="57" t="s">
        <v>432</v>
      </c>
      <c r="E521" s="57">
        <v>65.3</v>
      </c>
      <c r="H521" s="57" t="s">
        <v>696</v>
      </c>
      <c r="I521" s="57">
        <v>151</v>
      </c>
      <c r="J521" s="28">
        <v>115.4</v>
      </c>
      <c r="L521" s="57" t="s">
        <v>270</v>
      </c>
      <c r="M521" s="57">
        <v>0.49</v>
      </c>
      <c r="O521" s="57" t="s">
        <v>270</v>
      </c>
      <c r="P521" s="57">
        <v>0.62</v>
      </c>
      <c r="R521" s="57" t="s">
        <v>173</v>
      </c>
      <c r="S521" s="28">
        <v>179.95</v>
      </c>
      <c r="W521" s="57" t="s">
        <v>698</v>
      </c>
      <c r="X521" s="83">
        <v>1.93</v>
      </c>
      <c r="Z521" s="57" t="s">
        <v>169</v>
      </c>
      <c r="AA521" s="57">
        <v>57</v>
      </c>
      <c r="AB521" s="6"/>
      <c r="AC521" s="6"/>
      <c r="AD521" s="57" t="s">
        <v>432</v>
      </c>
      <c r="AE521" s="57">
        <v>72</v>
      </c>
      <c r="AF521" s="6"/>
      <c r="AG521" s="6"/>
      <c r="AH521" s="6"/>
      <c r="AI521" s="57" t="s">
        <v>169</v>
      </c>
      <c r="AJ521" s="57">
        <v>4.7699999999999996</v>
      </c>
      <c r="AK521" s="6"/>
      <c r="AL521" s="6"/>
      <c r="AM521" s="57" t="s">
        <v>169</v>
      </c>
      <c r="AN521" s="57">
        <v>5.55</v>
      </c>
      <c r="AO521" s="6"/>
      <c r="AP521" s="57" t="s">
        <v>169</v>
      </c>
      <c r="AQ521" s="57">
        <v>51</v>
      </c>
      <c r="AR521" s="6"/>
      <c r="AS521" s="57" t="s">
        <v>171</v>
      </c>
      <c r="AT521" s="57">
        <v>0</v>
      </c>
      <c r="AW521" s="6"/>
      <c r="AX521" s="6"/>
      <c r="AY521" s="6"/>
      <c r="AZ521" s="6"/>
      <c r="BA521" s="8"/>
      <c r="BB521" s="6"/>
      <c r="BC521" s="6"/>
      <c r="BD521" s="6"/>
      <c r="BE521" s="6"/>
      <c r="BF521" s="6"/>
      <c r="BG521" s="6"/>
      <c r="BH521" s="6"/>
      <c r="BI521" s="6"/>
    </row>
    <row r="522" spans="1:61" x14ac:dyDescent="0.25">
      <c r="A522" s="57" t="s">
        <v>646</v>
      </c>
      <c r="B522" s="57">
        <v>59.88</v>
      </c>
      <c r="C522" s="6"/>
      <c r="D522" s="57" t="s">
        <v>169</v>
      </c>
      <c r="E522" s="57">
        <v>121.96</v>
      </c>
      <c r="H522" s="57" t="s">
        <v>173</v>
      </c>
      <c r="I522" s="57">
        <v>127</v>
      </c>
      <c r="J522" s="28">
        <v>115.6</v>
      </c>
      <c r="L522" s="57" t="s">
        <v>169</v>
      </c>
      <c r="M522" s="28">
        <v>0.49</v>
      </c>
      <c r="O522" s="221" t="s">
        <v>341</v>
      </c>
      <c r="P522" s="28">
        <v>0.69</v>
      </c>
      <c r="R522" s="57" t="s">
        <v>473</v>
      </c>
      <c r="S522" s="28">
        <v>189</v>
      </c>
      <c r="W522" s="57" t="s">
        <v>403</v>
      </c>
      <c r="X522" s="83">
        <v>1.68</v>
      </c>
      <c r="Z522" s="57" t="s">
        <v>403</v>
      </c>
      <c r="AA522" s="57">
        <v>57</v>
      </c>
      <c r="AB522" s="6"/>
      <c r="AC522" s="6"/>
      <c r="AD522" s="57" t="s">
        <v>169</v>
      </c>
      <c r="AE522" s="57">
        <v>64</v>
      </c>
      <c r="AF522" s="6"/>
      <c r="AG522" s="6"/>
      <c r="AH522" s="6"/>
      <c r="AI522" s="57" t="s">
        <v>696</v>
      </c>
      <c r="AJ522" s="57">
        <v>4.84</v>
      </c>
      <c r="AK522" s="6"/>
      <c r="AL522" s="6"/>
      <c r="AM522" s="57" t="s">
        <v>173</v>
      </c>
      <c r="AN522" s="57">
        <v>5.59</v>
      </c>
      <c r="AO522" s="6"/>
      <c r="AP522" s="57" t="s">
        <v>432</v>
      </c>
      <c r="AQ522" s="57">
        <v>50</v>
      </c>
      <c r="AR522" s="6"/>
      <c r="AS522" s="57" t="s">
        <v>170</v>
      </c>
      <c r="AT522" s="57">
        <v>0</v>
      </c>
      <c r="AW522" s="6"/>
      <c r="AX522" s="6"/>
      <c r="AY522" s="6"/>
      <c r="AZ522" s="6"/>
      <c r="BA522" s="8"/>
      <c r="BB522" s="6"/>
      <c r="BC522" s="6"/>
      <c r="BD522" s="6"/>
      <c r="BE522" s="6"/>
      <c r="BF522" s="6"/>
      <c r="BG522" s="6"/>
      <c r="BH522" s="6"/>
      <c r="BI522" s="6"/>
    </row>
    <row r="523" spans="1:61" x14ac:dyDescent="0.25">
      <c r="A523" s="57" t="s">
        <v>169</v>
      </c>
      <c r="B523" s="57">
        <v>63.52</v>
      </c>
      <c r="C523" s="6"/>
      <c r="D523" s="57" t="s">
        <v>270</v>
      </c>
      <c r="E523" s="57">
        <v>139.19999999999999</v>
      </c>
      <c r="H523" s="57" t="s">
        <v>403</v>
      </c>
      <c r="I523" s="57">
        <v>127</v>
      </c>
      <c r="J523" s="28">
        <v>119.7</v>
      </c>
      <c r="L523" s="57" t="s">
        <v>170</v>
      </c>
      <c r="M523" s="28">
        <v>0.51</v>
      </c>
      <c r="O523" s="57" t="s">
        <v>646</v>
      </c>
      <c r="P523" s="28">
        <v>0.69</v>
      </c>
      <c r="R523" s="57" t="s">
        <v>169</v>
      </c>
      <c r="S523" s="28">
        <v>189.99</v>
      </c>
      <c r="W523" s="57" t="s">
        <v>432</v>
      </c>
      <c r="X523" s="83">
        <v>1.55</v>
      </c>
      <c r="Z523" s="57" t="s">
        <v>170</v>
      </c>
      <c r="AA523" s="57">
        <v>55</v>
      </c>
      <c r="AB523" s="6"/>
      <c r="AC523" s="6"/>
      <c r="AD523" s="57" t="s">
        <v>170</v>
      </c>
      <c r="AE523" s="57">
        <v>62</v>
      </c>
      <c r="AF523" s="6"/>
      <c r="AG523" s="6"/>
      <c r="AH523" s="6"/>
      <c r="AI523" s="57" t="s">
        <v>698</v>
      </c>
      <c r="AJ523" s="57">
        <v>4.8600000000000003</v>
      </c>
      <c r="AK523" s="6"/>
      <c r="AL523" s="6"/>
      <c r="AM523" s="57" t="s">
        <v>453</v>
      </c>
      <c r="AN523" s="57">
        <v>5.68</v>
      </c>
      <c r="AO523" s="6"/>
      <c r="AP523" s="57" t="s">
        <v>453</v>
      </c>
      <c r="AQ523" s="57">
        <v>50</v>
      </c>
      <c r="AR523" s="6"/>
      <c r="AS523" s="57" t="s">
        <v>172</v>
      </c>
      <c r="AT523" s="57">
        <v>0</v>
      </c>
      <c r="AW523" s="6"/>
      <c r="AX523" s="6"/>
      <c r="AY523" s="6"/>
      <c r="AZ523" s="6"/>
      <c r="BA523" s="8"/>
      <c r="BB523" s="6"/>
      <c r="BC523" s="6"/>
      <c r="BD523" s="6"/>
      <c r="BE523" s="6"/>
      <c r="BF523" s="6"/>
      <c r="BG523" s="6"/>
      <c r="BH523" s="6"/>
      <c r="BI523" s="6"/>
    </row>
    <row r="524" spans="1:61" x14ac:dyDescent="0.25">
      <c r="A524" s="57" t="s">
        <v>270</v>
      </c>
      <c r="B524" s="57">
        <v>69.599999999999994</v>
      </c>
      <c r="C524" s="6"/>
      <c r="D524" s="57" t="s">
        <v>173</v>
      </c>
      <c r="E524" s="57">
        <v>141.19</v>
      </c>
      <c r="H524" s="57" t="s">
        <v>722</v>
      </c>
      <c r="I524" s="57">
        <v>140</v>
      </c>
      <c r="J524" s="28">
        <v>130</v>
      </c>
      <c r="L524" s="57" t="s">
        <v>698</v>
      </c>
      <c r="M524" s="28">
        <v>0.53</v>
      </c>
      <c r="O524" s="57" t="s">
        <v>169</v>
      </c>
      <c r="P524" s="28">
        <v>0.71</v>
      </c>
      <c r="R524" s="221" t="s">
        <v>341</v>
      </c>
      <c r="S524" s="222">
        <v>200</v>
      </c>
      <c r="W524" s="57" t="s">
        <v>679</v>
      </c>
      <c r="X524" s="83">
        <v>1.31</v>
      </c>
      <c r="Z524" s="57" t="s">
        <v>270</v>
      </c>
      <c r="AA524" s="57">
        <v>51</v>
      </c>
      <c r="AB524" s="6"/>
      <c r="AC524" s="6"/>
      <c r="AD524" s="57" t="s">
        <v>270</v>
      </c>
      <c r="AE524" s="57">
        <v>52</v>
      </c>
      <c r="AF524" s="6"/>
      <c r="AG524" s="6"/>
      <c r="AH524" s="6"/>
      <c r="AI524" s="57" t="s">
        <v>453</v>
      </c>
      <c r="AJ524" s="57">
        <v>4.92</v>
      </c>
      <c r="AK524" s="6"/>
      <c r="AL524" s="6"/>
      <c r="AM524" s="221" t="s">
        <v>341</v>
      </c>
      <c r="AN524" s="57">
        <v>5.75</v>
      </c>
      <c r="AO524" s="6"/>
      <c r="AP524" s="57" t="s">
        <v>270</v>
      </c>
      <c r="AQ524" s="57">
        <v>49</v>
      </c>
      <c r="AR524" s="6"/>
      <c r="AS524" s="57" t="s">
        <v>174</v>
      </c>
      <c r="AT524" s="57">
        <v>0</v>
      </c>
      <c r="AW524" s="6"/>
      <c r="AX524" s="6"/>
      <c r="AY524" s="6"/>
      <c r="AZ524" s="6"/>
      <c r="BA524" s="8"/>
      <c r="BB524" s="6"/>
      <c r="BC524" s="6"/>
      <c r="BD524" s="6"/>
      <c r="BE524" s="6"/>
      <c r="BF524" s="6"/>
      <c r="BG524" s="6"/>
      <c r="BH524" s="6"/>
      <c r="BI524" s="6"/>
    </row>
    <row r="525" spans="1:61" x14ac:dyDescent="0.25">
      <c r="A525" s="57" t="s">
        <v>698</v>
      </c>
      <c r="B525" s="57">
        <v>70.05</v>
      </c>
      <c r="C525" s="6"/>
      <c r="D525" s="57"/>
      <c r="E525" s="57"/>
      <c r="H525" s="57" t="s">
        <v>679</v>
      </c>
      <c r="I525" s="57">
        <v>159</v>
      </c>
      <c r="J525" s="28">
        <v>155.5</v>
      </c>
      <c r="L525" s="221" t="s">
        <v>341</v>
      </c>
      <c r="M525" s="28">
        <v>0.62</v>
      </c>
      <c r="O525" s="57" t="s">
        <v>698</v>
      </c>
      <c r="P525" s="28">
        <v>0.79</v>
      </c>
      <c r="R525" s="57" t="s">
        <v>174</v>
      </c>
      <c r="S525" s="28">
        <v>219</v>
      </c>
      <c r="W525" s="57" t="s">
        <v>696</v>
      </c>
      <c r="X525" s="516">
        <v>1.27</v>
      </c>
      <c r="Z525" s="57" t="s">
        <v>698</v>
      </c>
      <c r="AA525" s="57">
        <v>44</v>
      </c>
      <c r="AB525" s="6"/>
      <c r="AC525" s="6"/>
      <c r="AD525" s="57" t="s">
        <v>698</v>
      </c>
      <c r="AE525" s="57">
        <v>50</v>
      </c>
      <c r="AF525" s="6"/>
      <c r="AG525" s="6"/>
      <c r="AH525" s="6"/>
      <c r="AI525" s="57" t="s">
        <v>270</v>
      </c>
      <c r="AJ525" s="57">
        <v>5.52</v>
      </c>
      <c r="AK525" s="6"/>
      <c r="AL525" s="6"/>
      <c r="AM525" s="57" t="s">
        <v>270</v>
      </c>
      <c r="AN525" s="57">
        <v>5.79</v>
      </c>
      <c r="AO525" s="6"/>
      <c r="AP525" s="57" t="s">
        <v>698</v>
      </c>
      <c r="AQ525" s="57">
        <v>46</v>
      </c>
      <c r="AR525" s="6"/>
      <c r="AS525" s="57" t="s">
        <v>169</v>
      </c>
      <c r="AT525" s="57">
        <v>0</v>
      </c>
      <c r="AW525" s="6"/>
      <c r="AX525" s="6"/>
      <c r="AY525" s="6"/>
      <c r="AZ525" s="6"/>
      <c r="BA525" s="8"/>
      <c r="BB525" s="6"/>
      <c r="BC525" s="6"/>
      <c r="BD525" s="6"/>
      <c r="BE525" s="6"/>
      <c r="BF525" s="6"/>
      <c r="BG525" s="6"/>
      <c r="BH525" s="6"/>
      <c r="BI525" s="6"/>
    </row>
    <row r="526" spans="1:61" x14ac:dyDescent="0.25">
      <c r="A526" s="57"/>
      <c r="B526" s="57"/>
      <c r="C526" s="6"/>
      <c r="D526" s="57" t="s">
        <v>158</v>
      </c>
      <c r="E526" s="57"/>
      <c r="H526" s="57"/>
      <c r="I526" s="57"/>
      <c r="J526" s="28"/>
      <c r="L526" s="57"/>
      <c r="M526" s="28"/>
      <c r="O526" s="57"/>
      <c r="P526" s="28"/>
      <c r="R526" s="57"/>
      <c r="S526" s="28"/>
      <c r="W526" s="57"/>
      <c r="Z526" s="57"/>
      <c r="AA526" s="57"/>
      <c r="AB526" s="6"/>
      <c r="AC526" s="6"/>
      <c r="AD526" s="57"/>
      <c r="AE526" s="57"/>
      <c r="AF526" s="6"/>
      <c r="AG526" s="6"/>
      <c r="AH526" s="6"/>
      <c r="AI526" s="57"/>
      <c r="AJ526" s="57"/>
      <c r="AK526" s="6"/>
      <c r="AL526" s="6"/>
      <c r="AM526" s="57"/>
      <c r="AN526" s="57"/>
      <c r="AO526" s="6"/>
      <c r="AP526" s="57"/>
      <c r="AQ526" s="57"/>
      <c r="AR526" s="6"/>
      <c r="AS526" s="57"/>
      <c r="AT526" s="57"/>
      <c r="AW526" s="6"/>
      <c r="AX526" s="6"/>
      <c r="AY526" s="6"/>
      <c r="AZ526" s="6"/>
      <c r="BA526" s="8"/>
      <c r="BB526" s="6"/>
      <c r="BC526" s="6"/>
      <c r="BD526" s="6"/>
      <c r="BE526" s="6"/>
      <c r="BF526" s="6"/>
      <c r="BG526" s="6"/>
      <c r="BH526" s="6"/>
      <c r="BI526" s="6"/>
    </row>
    <row r="527" spans="1:6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
      <c r="BB527" s="6"/>
      <c r="BC527" s="6"/>
      <c r="BD527" s="6"/>
      <c r="BE527" s="6"/>
      <c r="BF527" s="6"/>
      <c r="BG527" s="6"/>
      <c r="BH527" s="6"/>
      <c r="BI527" s="6"/>
    </row>
    <row r="528" spans="1:6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
      <c r="BB528" s="6"/>
      <c r="BC528" s="6"/>
      <c r="BD528" s="6"/>
      <c r="BE528" s="6"/>
      <c r="BF528" s="6"/>
      <c r="BG528" s="6"/>
      <c r="BH528" s="6"/>
      <c r="BI528" s="6"/>
    </row>
    <row r="529" spans="1:62" x14ac:dyDescent="0.2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
      <c r="BB529" s="6"/>
      <c r="BC529" s="6"/>
      <c r="BD529" s="6"/>
      <c r="BE529" s="6"/>
      <c r="BF529" s="6"/>
      <c r="BG529" s="6"/>
      <c r="BH529" s="6"/>
      <c r="BI529" s="6"/>
    </row>
    <row r="530" spans="1:62"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
      <c r="BB530" s="6"/>
      <c r="BC530" s="6"/>
      <c r="BD530" s="6"/>
      <c r="BE530" s="6"/>
      <c r="BF530" s="6"/>
      <c r="BG530" s="6"/>
      <c r="BH530" s="6"/>
      <c r="BI530" s="6"/>
    </row>
    <row r="531" spans="1:62" x14ac:dyDescent="0.25">
      <c r="A531" s="6" t="s">
        <v>232</v>
      </c>
      <c r="B531" s="327" t="s">
        <v>641</v>
      </c>
      <c r="G531" s="6" t="s">
        <v>232</v>
      </c>
      <c r="H531" s="6"/>
      <c r="I531" s="6"/>
      <c r="L531" s="6" t="s">
        <v>232</v>
      </c>
      <c r="M531" s="6"/>
      <c r="Q531" s="6" t="s">
        <v>232</v>
      </c>
      <c r="R531" s="6"/>
      <c r="V531" s="6" t="s">
        <v>232</v>
      </c>
      <c r="W531" s="6"/>
      <c r="AA531" s="6" t="s">
        <v>232</v>
      </c>
      <c r="AB531" s="6"/>
      <c r="AC531" s="6"/>
      <c r="AF531" s="6" t="s">
        <v>232</v>
      </c>
      <c r="AG531" s="6"/>
      <c r="AH531" s="6"/>
      <c r="AK531" s="6" t="s">
        <v>232</v>
      </c>
      <c r="AL531" s="6"/>
      <c r="AM531" s="6"/>
      <c r="AP531" s="6" t="s">
        <v>183</v>
      </c>
      <c r="AQ531" s="6"/>
      <c r="AR531" s="6"/>
      <c r="AS531" s="6" t="s">
        <v>479</v>
      </c>
      <c r="AT531" s="6"/>
      <c r="AU531" s="6"/>
      <c r="AV531" s="6" t="s">
        <v>663</v>
      </c>
      <c r="AW531" s="6"/>
      <c r="AX531" s="6"/>
      <c r="BA531" s="8"/>
      <c r="BB531" s="6"/>
      <c r="BC531" s="6"/>
      <c r="BD531" s="6" t="s">
        <v>208</v>
      </c>
      <c r="BE531" s="6"/>
      <c r="BF531" s="6"/>
      <c r="BG531" s="6"/>
      <c r="BJ531" s="6"/>
    </row>
    <row r="532" spans="1:62" ht="46.5" customHeight="1" x14ac:dyDescent="0.25">
      <c r="A532" s="325"/>
      <c r="B532" s="60" t="s">
        <v>158</v>
      </c>
      <c r="C532" s="325" t="s">
        <v>636</v>
      </c>
      <c r="D532" s="325" t="s">
        <v>630</v>
      </c>
      <c r="H532" s="327" t="s">
        <v>276</v>
      </c>
      <c r="M532" s="327" t="s">
        <v>450</v>
      </c>
      <c r="R532" s="327" t="s">
        <v>277</v>
      </c>
      <c r="W532" s="327" t="s">
        <v>452</v>
      </c>
      <c r="AB532" s="327" t="s">
        <v>313</v>
      </c>
      <c r="AC532" s="6"/>
      <c r="AG532" s="327" t="s">
        <v>642</v>
      </c>
      <c r="AH532" s="6"/>
      <c r="AL532" s="327" t="s">
        <v>644</v>
      </c>
      <c r="AM532" s="6"/>
      <c r="AP532" s="57"/>
      <c r="AQ532" s="57" t="s">
        <v>184</v>
      </c>
      <c r="AR532" s="6"/>
      <c r="AS532" s="57"/>
      <c r="AT532" s="57" t="s">
        <v>207</v>
      </c>
      <c r="AU532" s="6"/>
      <c r="AV532" s="57"/>
      <c r="AW532" s="57" t="s">
        <v>662</v>
      </c>
      <c r="AX532" s="57" t="s">
        <v>664</v>
      </c>
      <c r="AY532" s="356" t="s">
        <v>692</v>
      </c>
      <c r="AZ532" s="81" t="s">
        <v>665</v>
      </c>
      <c r="BA532" s="60" t="s">
        <v>666</v>
      </c>
      <c r="BB532" s="81" t="s">
        <v>682</v>
      </c>
      <c r="BC532" s="6"/>
      <c r="BD532" s="57"/>
      <c r="BE532" s="57" t="s">
        <v>209</v>
      </c>
      <c r="BF532" s="6"/>
      <c r="BG532" s="6"/>
      <c r="BJ532" s="6"/>
    </row>
    <row r="533" spans="1:62" ht="75" x14ac:dyDescent="0.25">
      <c r="A533" s="60" t="s">
        <v>638</v>
      </c>
      <c r="B533" s="85">
        <v>1</v>
      </c>
      <c r="C533" s="325">
        <f>D533*(1-B533)</f>
        <v>0</v>
      </c>
      <c r="D533" s="325">
        <v>2.35</v>
      </c>
      <c r="G533" s="84" t="s">
        <v>275</v>
      </c>
      <c r="H533" s="81" t="s">
        <v>639</v>
      </c>
      <c r="I533" s="81" t="s">
        <v>640</v>
      </c>
      <c r="J533" s="28" t="s">
        <v>631</v>
      </c>
      <c r="L533" s="84" t="s">
        <v>275</v>
      </c>
      <c r="M533" s="81" t="s">
        <v>639</v>
      </c>
      <c r="N533" s="81" t="s">
        <v>640</v>
      </c>
      <c r="O533" s="28" t="s">
        <v>631</v>
      </c>
      <c r="Q533" s="57" t="s">
        <v>275</v>
      </c>
      <c r="R533" s="81" t="s">
        <v>639</v>
      </c>
      <c r="S533" s="81" t="s">
        <v>640</v>
      </c>
      <c r="T533" s="28" t="s">
        <v>631</v>
      </c>
      <c r="V533" s="84" t="s">
        <v>275</v>
      </c>
      <c r="W533" s="81" t="s">
        <v>639</v>
      </c>
      <c r="X533" s="81" t="s">
        <v>640</v>
      </c>
      <c r="Y533" s="28" t="s">
        <v>631</v>
      </c>
      <c r="AA533" s="84" t="s">
        <v>275</v>
      </c>
      <c r="AB533" s="81" t="s">
        <v>639</v>
      </c>
      <c r="AC533" s="81" t="s">
        <v>640</v>
      </c>
      <c r="AD533" s="28" t="s">
        <v>631</v>
      </c>
      <c r="AF533" s="84" t="s">
        <v>275</v>
      </c>
      <c r="AG533" s="81" t="s">
        <v>639</v>
      </c>
      <c r="AH533" s="81" t="s">
        <v>640</v>
      </c>
      <c r="AI533" s="28" t="s">
        <v>631</v>
      </c>
      <c r="AK533" s="84" t="s">
        <v>275</v>
      </c>
      <c r="AL533" s="81" t="s">
        <v>639</v>
      </c>
      <c r="AM533" s="81" t="s">
        <v>640</v>
      </c>
      <c r="AN533" s="28" t="s">
        <v>631</v>
      </c>
      <c r="AP533" s="84" t="s">
        <v>473</v>
      </c>
      <c r="AQ533" s="57">
        <v>8</v>
      </c>
      <c r="AR533" s="6"/>
      <c r="AS533" s="84" t="s">
        <v>473</v>
      </c>
      <c r="AT533" s="57">
        <v>16.5</v>
      </c>
      <c r="AU533" s="6"/>
      <c r="AV533" s="57" t="s">
        <v>696</v>
      </c>
      <c r="AW533" s="363">
        <v>51.75</v>
      </c>
      <c r="AX533" s="364">
        <f>AW533/BB533</f>
        <v>40.909090909090899</v>
      </c>
      <c r="AY533" s="363">
        <v>0.23</v>
      </c>
      <c r="AZ533" s="361">
        <f>AY533*2.5</f>
        <v>0.57500000000000007</v>
      </c>
      <c r="BA533" s="361">
        <f>AZ533*2</f>
        <v>1.1500000000000001</v>
      </c>
      <c r="BB533" s="362">
        <f>BA533*1.1</f>
        <v>1.2650000000000003</v>
      </c>
      <c r="BC533" s="6"/>
      <c r="BD533" s="57" t="s">
        <v>211</v>
      </c>
      <c r="BE533" s="57">
        <v>0</v>
      </c>
      <c r="BF533" s="6"/>
      <c r="BG533" s="6"/>
      <c r="BJ533" s="6"/>
    </row>
    <row r="534" spans="1:62" x14ac:dyDescent="0.25">
      <c r="A534" s="60" t="s">
        <v>473</v>
      </c>
      <c r="B534" s="85">
        <v>1</v>
      </c>
      <c r="C534" s="325">
        <f>D534*(1-B534)</f>
        <v>0</v>
      </c>
      <c r="D534" s="325">
        <v>4.7</v>
      </c>
      <c r="G534" s="84" t="s">
        <v>171</v>
      </c>
      <c r="H534" s="85">
        <v>1</v>
      </c>
      <c r="I534" s="326">
        <f>J534*(1-H534)</f>
        <v>0</v>
      </c>
      <c r="J534" s="28">
        <v>2.35</v>
      </c>
      <c r="L534" s="84" t="s">
        <v>171</v>
      </c>
      <c r="M534" s="85">
        <v>1</v>
      </c>
      <c r="N534" s="326">
        <f>O534*(1-M534)</f>
        <v>0</v>
      </c>
      <c r="O534" s="28">
        <v>2.35</v>
      </c>
      <c r="Q534" s="57" t="s">
        <v>171</v>
      </c>
      <c r="R534" s="85">
        <v>1</v>
      </c>
      <c r="S534" s="326">
        <f>T534*(1-R534)</f>
        <v>0</v>
      </c>
      <c r="T534" s="28">
        <v>2.35</v>
      </c>
      <c r="V534" s="84" t="s">
        <v>171</v>
      </c>
      <c r="W534" s="85">
        <v>1</v>
      </c>
      <c r="X534" s="326">
        <f>Y534*(1-W534)</f>
        <v>0</v>
      </c>
      <c r="Y534" s="28">
        <v>2.35</v>
      </c>
      <c r="AA534" s="84" t="s">
        <v>403</v>
      </c>
      <c r="AB534" s="85">
        <v>1</v>
      </c>
      <c r="AC534" s="60">
        <v>0</v>
      </c>
      <c r="AD534" s="28">
        <v>4.6100000000000003</v>
      </c>
      <c r="AF534" s="84" t="s">
        <v>403</v>
      </c>
      <c r="AG534" s="85">
        <v>1</v>
      </c>
      <c r="AH534" s="60">
        <v>0</v>
      </c>
      <c r="AI534" s="28">
        <v>4.6100000000000003</v>
      </c>
      <c r="AK534" s="84" t="s">
        <v>171</v>
      </c>
      <c r="AL534" s="85">
        <v>1</v>
      </c>
      <c r="AM534" s="326">
        <f>AN534*(1-AL534)</f>
        <v>0</v>
      </c>
      <c r="AN534" s="28">
        <v>2.35</v>
      </c>
      <c r="AP534" s="84" t="s">
        <v>696</v>
      </c>
      <c r="AQ534" s="57">
        <v>9</v>
      </c>
      <c r="AR534" s="6"/>
      <c r="AS534" s="57" t="s">
        <v>696</v>
      </c>
      <c r="AT534" s="57">
        <v>19.100000000000001</v>
      </c>
      <c r="AU534" s="6"/>
      <c r="AV534" s="60" t="s">
        <v>473</v>
      </c>
      <c r="AW534" s="363">
        <v>56</v>
      </c>
      <c r="AX534" s="364">
        <f>AW534/BB534</f>
        <v>47.138047138047135</v>
      </c>
      <c r="AY534" s="363">
        <v>0.216</v>
      </c>
      <c r="AZ534" s="361">
        <f>AY534*2.5</f>
        <v>0.54</v>
      </c>
      <c r="BA534" s="361">
        <f>AZ534*2</f>
        <v>1.08</v>
      </c>
      <c r="BB534" s="362">
        <f>BA534*1.1</f>
        <v>1.1880000000000002</v>
      </c>
      <c r="BC534" s="6"/>
      <c r="BD534" s="57" t="s">
        <v>212</v>
      </c>
      <c r="BE534" s="57">
        <v>0</v>
      </c>
      <c r="BF534" s="6"/>
      <c r="BG534" s="6"/>
      <c r="BJ534" s="6"/>
    </row>
    <row r="535" spans="1:62" x14ac:dyDescent="0.25">
      <c r="A535" s="60" t="s">
        <v>679</v>
      </c>
      <c r="B535" s="85">
        <v>1</v>
      </c>
      <c r="C535" s="325">
        <v>0</v>
      </c>
      <c r="D535" s="325">
        <v>3.78</v>
      </c>
      <c r="G535" s="84" t="s">
        <v>52</v>
      </c>
      <c r="H535" s="85">
        <v>1</v>
      </c>
      <c r="I535" s="326">
        <f>J535*(1-H535)</f>
        <v>0</v>
      </c>
      <c r="J535" s="28">
        <v>2.7</v>
      </c>
      <c r="L535" s="84" t="s">
        <v>52</v>
      </c>
      <c r="M535" s="85">
        <v>1</v>
      </c>
      <c r="N535" s="326">
        <f>O535*(1-M535)</f>
        <v>0</v>
      </c>
      <c r="O535" s="28">
        <v>2.7</v>
      </c>
      <c r="Q535" s="57" t="s">
        <v>52</v>
      </c>
      <c r="R535" s="85">
        <v>1</v>
      </c>
      <c r="S535" s="326">
        <f>T535*(1-R535)</f>
        <v>0</v>
      </c>
      <c r="T535" s="28">
        <v>2.7</v>
      </c>
      <c r="V535" s="84" t="s">
        <v>52</v>
      </c>
      <c r="W535" s="85">
        <v>1</v>
      </c>
      <c r="X535" s="326">
        <f>Y535*(1-W535)</f>
        <v>0</v>
      </c>
      <c r="Y535" s="28">
        <v>2.7</v>
      </c>
      <c r="AA535" s="84" t="s">
        <v>171</v>
      </c>
      <c r="AB535" s="85">
        <v>1</v>
      </c>
      <c r="AC535" s="326">
        <f>AD535*(1-AB535)</f>
        <v>0</v>
      </c>
      <c r="AD535" s="28">
        <v>2.35</v>
      </c>
      <c r="AF535" s="84" t="s">
        <v>171</v>
      </c>
      <c r="AG535" s="85">
        <v>1</v>
      </c>
      <c r="AH535" s="326">
        <f>AI535*(1-AG535)</f>
        <v>0</v>
      </c>
      <c r="AI535" s="28">
        <v>2.35</v>
      </c>
      <c r="AK535" s="84" t="s">
        <v>52</v>
      </c>
      <c r="AL535" s="85">
        <v>1</v>
      </c>
      <c r="AM535" s="326">
        <f>AN535*(1-AL535)</f>
        <v>0</v>
      </c>
      <c r="AN535" s="28">
        <v>2.7</v>
      </c>
      <c r="AP535" s="57" t="s">
        <v>679</v>
      </c>
      <c r="AQ535" s="57">
        <v>21</v>
      </c>
      <c r="AR535" s="6"/>
      <c r="AS535" s="57" t="s">
        <v>171</v>
      </c>
      <c r="AT535" s="57">
        <v>26</v>
      </c>
      <c r="AU535" s="6"/>
      <c r="AV535" s="60" t="s">
        <v>171</v>
      </c>
      <c r="AW535" s="363">
        <v>102</v>
      </c>
      <c r="AX535" s="364">
        <f>AW535/BB535</f>
        <v>52.987012987012982</v>
      </c>
      <c r="AY535" s="363">
        <v>0.35</v>
      </c>
      <c r="AZ535" s="361">
        <f>AY535*2.5</f>
        <v>0.875</v>
      </c>
      <c r="BA535" s="361">
        <f>AZ535*2</f>
        <v>1.75</v>
      </c>
      <c r="BB535" s="362">
        <f>BA535*1.1</f>
        <v>1.9250000000000003</v>
      </c>
      <c r="BC535" s="6"/>
      <c r="BD535" s="57" t="s">
        <v>215</v>
      </c>
      <c r="BE535" s="57">
        <v>0</v>
      </c>
      <c r="BF535" s="6"/>
      <c r="BG535" s="6"/>
      <c r="BJ535" s="6"/>
    </row>
    <row r="536" spans="1:62" x14ac:dyDescent="0.25">
      <c r="A536" s="57" t="s">
        <v>696</v>
      </c>
      <c r="B536" s="85">
        <v>1</v>
      </c>
      <c r="C536" s="28">
        <f>D536*(1-B536)</f>
        <v>0</v>
      </c>
      <c r="D536" s="28">
        <v>4.84</v>
      </c>
      <c r="G536" s="84" t="s">
        <v>473</v>
      </c>
      <c r="H536" s="85">
        <v>1</v>
      </c>
      <c r="I536" s="326">
        <f>J536*(1-H536)</f>
        <v>0</v>
      </c>
      <c r="J536" s="28">
        <v>4.7</v>
      </c>
      <c r="L536" s="84" t="s">
        <v>170</v>
      </c>
      <c r="M536" s="85">
        <v>1</v>
      </c>
      <c r="N536" s="326">
        <f>O536*(1-M536)</f>
        <v>0</v>
      </c>
      <c r="O536" s="28">
        <v>4.1399999999999997</v>
      </c>
      <c r="Q536" s="57" t="s">
        <v>170</v>
      </c>
      <c r="R536" s="85">
        <v>1</v>
      </c>
      <c r="S536" s="326">
        <f>T536*(1-R536)</f>
        <v>0</v>
      </c>
      <c r="T536" s="28">
        <v>4.1399999999999997</v>
      </c>
      <c r="V536" s="84" t="s">
        <v>170</v>
      </c>
      <c r="W536" s="85">
        <v>1</v>
      </c>
      <c r="X536" s="326">
        <f>Y536*(1-W536)</f>
        <v>0</v>
      </c>
      <c r="Y536" s="28">
        <v>4.1399999999999997</v>
      </c>
      <c r="AA536" s="84" t="s">
        <v>52</v>
      </c>
      <c r="AB536" s="85">
        <v>1</v>
      </c>
      <c r="AC536" s="326">
        <f>AD536*(1-AB536)</f>
        <v>0</v>
      </c>
      <c r="AD536" s="28">
        <v>2.7</v>
      </c>
      <c r="AF536" s="84" t="s">
        <v>52</v>
      </c>
      <c r="AG536" s="85">
        <v>1</v>
      </c>
      <c r="AH536" s="326">
        <f>AI536*(1-AG536)</f>
        <v>0</v>
      </c>
      <c r="AI536" s="28">
        <v>2.7</v>
      </c>
      <c r="AK536" s="84" t="s">
        <v>170</v>
      </c>
      <c r="AL536" s="85">
        <v>1</v>
      </c>
      <c r="AM536" s="326">
        <f>AN536*(1-AL536)</f>
        <v>0</v>
      </c>
      <c r="AN536" s="28">
        <v>4.1399999999999997</v>
      </c>
      <c r="AP536" s="84" t="s">
        <v>171</v>
      </c>
      <c r="AQ536" s="57">
        <v>24</v>
      </c>
      <c r="AR536" s="6"/>
      <c r="AS536" s="84" t="s">
        <v>679</v>
      </c>
      <c r="AT536" s="57">
        <v>35.799999999999997</v>
      </c>
      <c r="AU536" s="6"/>
      <c r="AV536" s="60" t="s">
        <v>679</v>
      </c>
      <c r="AW536" s="363">
        <v>105</v>
      </c>
      <c r="AX536" s="364">
        <f>AW536/BB536</f>
        <v>63.636363636363633</v>
      </c>
      <c r="AY536" s="363">
        <v>0.3</v>
      </c>
      <c r="AZ536" s="361">
        <f>AY536*2.5</f>
        <v>0.75</v>
      </c>
      <c r="BA536" s="361">
        <f>AZ536*2</f>
        <v>1.5</v>
      </c>
      <c r="BB536" s="361">
        <f>BA536*1.1</f>
        <v>1.6500000000000001</v>
      </c>
      <c r="BC536" s="6"/>
      <c r="BD536" s="57" t="s">
        <v>213</v>
      </c>
      <c r="BE536" s="57">
        <v>2</v>
      </c>
      <c r="BF536" s="6"/>
      <c r="BG536" s="6"/>
      <c r="BJ536" s="6"/>
    </row>
    <row r="537" spans="1:62" x14ac:dyDescent="0.25">
      <c r="A537" s="60" t="s">
        <v>453</v>
      </c>
      <c r="B537" s="393">
        <v>0.189</v>
      </c>
      <c r="C537" s="326">
        <f>D537*(1-B537)</f>
        <v>3.9901199999999997</v>
      </c>
      <c r="D537" s="325">
        <v>4.92</v>
      </c>
      <c r="G537" s="84" t="s">
        <v>679</v>
      </c>
      <c r="H537" s="85">
        <v>1</v>
      </c>
      <c r="I537" s="326">
        <f>J537*(1-H537)</f>
        <v>0</v>
      </c>
      <c r="J537" s="28">
        <v>3.78</v>
      </c>
      <c r="L537" s="84" t="s">
        <v>473</v>
      </c>
      <c r="M537" s="85">
        <v>1</v>
      </c>
      <c r="N537" s="326">
        <f>O537*(1-M537)</f>
        <v>0</v>
      </c>
      <c r="O537" s="28">
        <v>4.7</v>
      </c>
      <c r="Q537" s="57" t="s">
        <v>174</v>
      </c>
      <c r="R537" s="85">
        <v>1</v>
      </c>
      <c r="S537" s="326">
        <f>T537*(1-R537)</f>
        <v>0</v>
      </c>
      <c r="T537" s="28">
        <v>3.64</v>
      </c>
      <c r="V537" s="84" t="s">
        <v>174</v>
      </c>
      <c r="W537" s="85">
        <v>1</v>
      </c>
      <c r="X537" s="326">
        <f>Y537*(1-W537)</f>
        <v>0</v>
      </c>
      <c r="Y537" s="28">
        <v>3.64</v>
      </c>
      <c r="AA537" s="84" t="s">
        <v>170</v>
      </c>
      <c r="AB537" s="85">
        <v>1</v>
      </c>
      <c r="AC537" s="326">
        <f>AD537*(1-AB537)</f>
        <v>0</v>
      </c>
      <c r="AD537" s="28">
        <v>4.1399999999999997</v>
      </c>
      <c r="AF537" s="84" t="s">
        <v>170</v>
      </c>
      <c r="AG537" s="85">
        <v>1</v>
      </c>
      <c r="AH537" s="326">
        <f>AI537*(1-AG537)</f>
        <v>0</v>
      </c>
      <c r="AI537" s="28">
        <v>4.1399999999999997</v>
      </c>
      <c r="AK537" s="84" t="s">
        <v>174</v>
      </c>
      <c r="AL537" s="85">
        <v>1</v>
      </c>
      <c r="AM537" s="326">
        <f>AN537*(1-AL537)</f>
        <v>0</v>
      </c>
      <c r="AN537" s="28">
        <v>3.64</v>
      </c>
      <c r="AP537" s="84" t="s">
        <v>52</v>
      </c>
      <c r="AQ537" s="57">
        <v>31</v>
      </c>
      <c r="AR537" s="6"/>
      <c r="AS537" s="84" t="s">
        <v>52</v>
      </c>
      <c r="AT537" s="57">
        <v>36.799999999999997</v>
      </c>
      <c r="AU537" s="6"/>
      <c r="AV537" s="60" t="s">
        <v>52</v>
      </c>
      <c r="AW537" s="363">
        <v>124</v>
      </c>
      <c r="AX537" s="364">
        <f>AW537/BB537</f>
        <v>68.319559228650121</v>
      </c>
      <c r="AY537" s="363">
        <v>0.33</v>
      </c>
      <c r="AZ537" s="361">
        <f>AY537*2.5</f>
        <v>0.82500000000000007</v>
      </c>
      <c r="BA537" s="361">
        <f>AZ537*2</f>
        <v>1.6500000000000001</v>
      </c>
      <c r="BB537" s="362">
        <f>BA537*1.1</f>
        <v>1.8150000000000004</v>
      </c>
      <c r="BC537" s="6"/>
      <c r="BD537" s="57" t="s">
        <v>440</v>
      </c>
      <c r="BE537" s="57">
        <v>2</v>
      </c>
      <c r="BF537" s="6"/>
      <c r="BG537" s="6"/>
      <c r="BJ537" s="6"/>
    </row>
    <row r="538" spans="1:62" x14ac:dyDescent="0.25">
      <c r="A538" s="394" t="s">
        <v>341</v>
      </c>
      <c r="B538" s="86">
        <v>0.14699999999999999</v>
      </c>
      <c r="C538" s="326">
        <f>D538*(1-B538)</f>
        <v>2.9087300000000003</v>
      </c>
      <c r="D538" s="325">
        <v>3.41</v>
      </c>
      <c r="G538" s="84" t="s">
        <v>696</v>
      </c>
      <c r="H538" s="85">
        <v>1</v>
      </c>
      <c r="I538" s="28">
        <f>J538*(1-H538)</f>
        <v>0</v>
      </c>
      <c r="J538" s="28">
        <v>4.84</v>
      </c>
      <c r="L538" s="84" t="s">
        <v>453</v>
      </c>
      <c r="M538" s="85">
        <v>1</v>
      </c>
      <c r="N538" s="326">
        <f>O538*(1-M538)</f>
        <v>0</v>
      </c>
      <c r="O538" s="28">
        <v>4.92</v>
      </c>
      <c r="Q538" s="57" t="s">
        <v>473</v>
      </c>
      <c r="R538" s="85">
        <v>1</v>
      </c>
      <c r="S538" s="326">
        <f>T538*(1-R538)</f>
        <v>0</v>
      </c>
      <c r="T538" s="28">
        <v>4.7</v>
      </c>
      <c r="V538" s="84" t="s">
        <v>172</v>
      </c>
      <c r="W538" s="85">
        <v>1</v>
      </c>
      <c r="X538" s="326">
        <f>Y538*(1-W538)</f>
        <v>0</v>
      </c>
      <c r="Y538" s="28">
        <v>2.21</v>
      </c>
      <c r="AA538" s="84" t="s">
        <v>174</v>
      </c>
      <c r="AB538" s="85">
        <v>1</v>
      </c>
      <c r="AC538" s="326">
        <f>AD538*(1-AB538)</f>
        <v>0</v>
      </c>
      <c r="AD538" s="28">
        <v>3.64</v>
      </c>
      <c r="AF538" s="84" t="s">
        <v>174</v>
      </c>
      <c r="AG538" s="85">
        <v>1</v>
      </c>
      <c r="AH538" s="326">
        <f>AI538*(1-AG538)</f>
        <v>0</v>
      </c>
      <c r="AI538" s="28">
        <v>3.64</v>
      </c>
      <c r="AK538" s="84" t="s">
        <v>172</v>
      </c>
      <c r="AL538" s="85">
        <v>1</v>
      </c>
      <c r="AM538" s="326">
        <f>AN538*(1-AL538)</f>
        <v>0</v>
      </c>
      <c r="AN538" s="28">
        <v>2.21</v>
      </c>
      <c r="AP538" s="84" t="s">
        <v>453</v>
      </c>
      <c r="AQ538" s="57">
        <v>51</v>
      </c>
      <c r="AR538" s="6"/>
      <c r="AS538" s="84" t="s">
        <v>172</v>
      </c>
      <c r="AT538" s="57">
        <v>96.9</v>
      </c>
      <c r="AU538" s="6"/>
      <c r="AV538" s="60" t="s">
        <v>453</v>
      </c>
      <c r="AW538" s="363">
        <v>255</v>
      </c>
      <c r="AX538" s="364">
        <f>AW538/BB538</f>
        <v>174.29938482570057</v>
      </c>
      <c r="AY538" s="363">
        <v>0.26600000000000001</v>
      </c>
      <c r="AZ538" s="361">
        <f>AY538*2.5</f>
        <v>0.66500000000000004</v>
      </c>
      <c r="BA538" s="361">
        <f>AZ538*2</f>
        <v>1.33</v>
      </c>
      <c r="BB538" s="362">
        <f>BA538*1.1</f>
        <v>1.4630000000000003</v>
      </c>
      <c r="BC538" s="6"/>
      <c r="BD538" s="57" t="s">
        <v>210</v>
      </c>
      <c r="BE538" s="57">
        <v>13</v>
      </c>
      <c r="BF538" s="6"/>
      <c r="BG538" s="6"/>
      <c r="BJ538" s="6"/>
    </row>
    <row r="539" spans="1:62" x14ac:dyDescent="0.25">
      <c r="A539" s="60" t="s">
        <v>270</v>
      </c>
      <c r="B539" s="86">
        <v>0.13700000000000001</v>
      </c>
      <c r="C539" s="326">
        <f>D539*(1-B539)</f>
        <v>4.7637599999999996</v>
      </c>
      <c r="D539" s="325">
        <v>5.52</v>
      </c>
      <c r="G539" s="84" t="s">
        <v>453</v>
      </c>
      <c r="H539" s="86">
        <v>0.215</v>
      </c>
      <c r="I539" s="353">
        <f>J539*(1-H539)</f>
        <v>3.8622000000000001</v>
      </c>
      <c r="J539" s="28">
        <v>4.92</v>
      </c>
      <c r="L539" s="84" t="s">
        <v>679</v>
      </c>
      <c r="M539" s="85">
        <v>1</v>
      </c>
      <c r="N539" s="326">
        <f>O539*(1-M539)</f>
        <v>0</v>
      </c>
      <c r="O539" s="28">
        <v>3.78</v>
      </c>
      <c r="Q539" s="221" t="s">
        <v>341</v>
      </c>
      <c r="R539" s="85">
        <v>1</v>
      </c>
      <c r="S539" s="326">
        <f>T539*(1-R539)</f>
        <v>0</v>
      </c>
      <c r="T539" s="28">
        <v>3.41</v>
      </c>
      <c r="V539" s="84" t="s">
        <v>175</v>
      </c>
      <c r="W539" s="85">
        <v>1</v>
      </c>
      <c r="X539" s="326">
        <f>Y539*(1-W539)</f>
        <v>0</v>
      </c>
      <c r="Y539" s="28">
        <v>2.36</v>
      </c>
      <c r="AA539" s="84" t="s">
        <v>172</v>
      </c>
      <c r="AB539" s="85">
        <v>1</v>
      </c>
      <c r="AC539" s="326">
        <f>AD539*(1-AB539)</f>
        <v>0</v>
      </c>
      <c r="AD539" s="28">
        <v>2.21</v>
      </c>
      <c r="AF539" s="84" t="s">
        <v>172</v>
      </c>
      <c r="AG539" s="85">
        <v>1</v>
      </c>
      <c r="AH539" s="326">
        <f>AI539*(1-AG539)</f>
        <v>0</v>
      </c>
      <c r="AI539" s="28">
        <v>2.21</v>
      </c>
      <c r="AK539" s="84" t="s">
        <v>175</v>
      </c>
      <c r="AL539" s="85">
        <v>1</v>
      </c>
      <c r="AM539" s="326">
        <f>AN539*(1-AL539)</f>
        <v>0</v>
      </c>
      <c r="AN539" s="28">
        <v>2.36</v>
      </c>
      <c r="AP539" s="84" t="s">
        <v>170</v>
      </c>
      <c r="AQ539" s="57">
        <v>67</v>
      </c>
      <c r="AR539" s="6"/>
      <c r="AS539" s="84" t="s">
        <v>453</v>
      </c>
      <c r="AT539" s="57">
        <v>109.7</v>
      </c>
      <c r="AU539" s="6"/>
      <c r="AV539" s="60" t="s">
        <v>175</v>
      </c>
      <c r="AW539" s="367">
        <v>578.5</v>
      </c>
      <c r="AX539" s="364">
        <f>AW539/BB539</f>
        <v>185.83360102794731</v>
      </c>
      <c r="AY539" s="363">
        <v>0.56599999999999995</v>
      </c>
      <c r="AZ539" s="361">
        <f>AY539*2.5</f>
        <v>1.4149999999999998</v>
      </c>
      <c r="BA539" s="361">
        <f>AZ539*2</f>
        <v>2.8299999999999996</v>
      </c>
      <c r="BB539" s="362">
        <f>BA539*1.1</f>
        <v>3.113</v>
      </c>
      <c r="BC539" s="6"/>
      <c r="BD539" s="57" t="s">
        <v>158</v>
      </c>
      <c r="BE539" s="57"/>
      <c r="BF539" s="6"/>
      <c r="BG539" s="6"/>
      <c r="BJ539" s="6"/>
    </row>
    <row r="540" spans="1:62" x14ac:dyDescent="0.25">
      <c r="A540" s="60" t="s">
        <v>172</v>
      </c>
      <c r="B540" s="306">
        <v>0.13</v>
      </c>
      <c r="C540" s="326">
        <f>D540*(1-B540)</f>
        <v>1.9226999999999999</v>
      </c>
      <c r="D540" s="325">
        <v>2.21</v>
      </c>
      <c r="G540" s="84" t="s">
        <v>172</v>
      </c>
      <c r="H540" s="86">
        <v>0.13</v>
      </c>
      <c r="I540" s="326">
        <f>J540*(1-H540)</f>
        <v>1.9226999999999999</v>
      </c>
      <c r="J540" s="28">
        <v>2.21</v>
      </c>
      <c r="L540" s="57" t="s">
        <v>696</v>
      </c>
      <c r="M540" s="85">
        <v>1</v>
      </c>
      <c r="N540" s="28">
        <f>O540*(1-M540)</f>
        <v>0</v>
      </c>
      <c r="O540" s="28">
        <v>4.84</v>
      </c>
      <c r="Q540" s="57" t="s">
        <v>453</v>
      </c>
      <c r="R540" s="85">
        <v>1</v>
      </c>
      <c r="S540" s="326">
        <f>T540*(1-R540)</f>
        <v>0</v>
      </c>
      <c r="T540" s="28">
        <v>4.92</v>
      </c>
      <c r="V540" s="57" t="s">
        <v>473</v>
      </c>
      <c r="W540" s="85">
        <v>1</v>
      </c>
      <c r="X540" s="326">
        <f>Y540*(1-W540)</f>
        <v>0</v>
      </c>
      <c r="Y540" s="28">
        <v>4.7</v>
      </c>
      <c r="AA540" s="57" t="s">
        <v>175</v>
      </c>
      <c r="AB540" s="85">
        <v>1</v>
      </c>
      <c r="AC540" s="326">
        <f>AD540*(1-AB540)</f>
        <v>0</v>
      </c>
      <c r="AD540" s="28">
        <v>2.36</v>
      </c>
      <c r="AF540" s="57" t="s">
        <v>175</v>
      </c>
      <c r="AG540" s="85">
        <v>1</v>
      </c>
      <c r="AH540" s="326">
        <f>AI540*(1-AG540)</f>
        <v>0</v>
      </c>
      <c r="AI540" s="28">
        <v>2.36</v>
      </c>
      <c r="AK540" s="57" t="s">
        <v>473</v>
      </c>
      <c r="AL540" s="85">
        <v>1</v>
      </c>
      <c r="AM540" s="326">
        <f>AN540*(1-AL540)</f>
        <v>0</v>
      </c>
      <c r="AN540" s="28">
        <v>4.7</v>
      </c>
      <c r="AP540" s="57" t="s">
        <v>635</v>
      </c>
      <c r="AQ540" s="57">
        <v>78</v>
      </c>
      <c r="AR540" s="6"/>
      <c r="AS540" s="84" t="s">
        <v>635</v>
      </c>
      <c r="AT540" s="57">
        <v>116.5</v>
      </c>
      <c r="AU540" s="6"/>
      <c r="AV540" s="60" t="s">
        <v>635</v>
      </c>
      <c r="AW540" s="367">
        <v>331.5</v>
      </c>
      <c r="AX540" s="364">
        <f>AW540/BB540</f>
        <v>279.04040404040398</v>
      </c>
      <c r="AY540" s="363">
        <v>0.216</v>
      </c>
      <c r="AZ540" s="361">
        <f>AY540*2.5</f>
        <v>0.54</v>
      </c>
      <c r="BA540" s="361">
        <f>AZ540*2</f>
        <v>1.08</v>
      </c>
      <c r="BB540" s="362">
        <f>BA540*1.1</f>
        <v>1.1880000000000002</v>
      </c>
      <c r="BC540" s="6"/>
      <c r="BD540" s="57" t="s">
        <v>158</v>
      </c>
      <c r="BE540" s="57"/>
      <c r="BF540" s="6"/>
      <c r="BG540" s="6"/>
      <c r="BJ540" s="6"/>
    </row>
    <row r="541" spans="1:62" x14ac:dyDescent="0.25">
      <c r="A541" s="60" t="s">
        <v>175</v>
      </c>
      <c r="B541" s="86">
        <v>0.113</v>
      </c>
      <c r="C541" s="326">
        <f>D541*(1-B541)</f>
        <v>2.0933199999999998</v>
      </c>
      <c r="D541" s="325">
        <v>2.36</v>
      </c>
      <c r="G541" s="308" t="s">
        <v>341</v>
      </c>
      <c r="H541" s="85">
        <v>0.13</v>
      </c>
      <c r="I541" s="326">
        <f>J541*(1-H541)</f>
        <v>2.9666999999999999</v>
      </c>
      <c r="J541" s="28">
        <v>3.41</v>
      </c>
      <c r="L541" s="57" t="s">
        <v>492</v>
      </c>
      <c r="M541" s="86">
        <v>0.32400000000000001</v>
      </c>
      <c r="N541" s="397">
        <f>O541*(1-M541)</f>
        <v>2.5687999999999995</v>
      </c>
      <c r="O541" s="28">
        <v>3.8</v>
      </c>
      <c r="Q541" s="57" t="s">
        <v>679</v>
      </c>
      <c r="R541" s="85">
        <v>1</v>
      </c>
      <c r="S541" s="326">
        <f>T541*(1-R541)</f>
        <v>0</v>
      </c>
      <c r="T541" s="28">
        <v>3.78</v>
      </c>
      <c r="V541" s="308" t="s">
        <v>341</v>
      </c>
      <c r="W541" s="85">
        <v>1</v>
      </c>
      <c r="X541" s="326">
        <f>Y541*(1-W541)</f>
        <v>0</v>
      </c>
      <c r="Y541" s="28">
        <v>3.41</v>
      </c>
      <c r="AA541" s="84" t="s">
        <v>473</v>
      </c>
      <c r="AB541" s="85">
        <v>1</v>
      </c>
      <c r="AC541" s="326">
        <f>AD541*(1-AB541)</f>
        <v>0</v>
      </c>
      <c r="AD541" s="28">
        <v>4.7</v>
      </c>
      <c r="AF541" s="84" t="s">
        <v>473</v>
      </c>
      <c r="AG541" s="85">
        <v>1</v>
      </c>
      <c r="AH541" s="326">
        <f>AI541*(1-AG541)</f>
        <v>0</v>
      </c>
      <c r="AI541" s="28">
        <v>4.7</v>
      </c>
      <c r="AK541" s="308" t="s">
        <v>341</v>
      </c>
      <c r="AL541" s="85">
        <v>1</v>
      </c>
      <c r="AM541" s="326">
        <f>AN541*(1-AL541)</f>
        <v>0</v>
      </c>
      <c r="AN541" s="28">
        <v>3.41</v>
      </c>
      <c r="AP541" s="57" t="s">
        <v>492</v>
      </c>
      <c r="AQ541" s="57">
        <v>78</v>
      </c>
      <c r="AR541" s="6"/>
      <c r="AS541" s="84" t="s">
        <v>492</v>
      </c>
      <c r="AT541" s="57">
        <v>129.69999999999999</v>
      </c>
      <c r="AU541" s="6"/>
      <c r="AV541" s="60" t="s">
        <v>492</v>
      </c>
      <c r="AW541" s="367">
        <v>448.5</v>
      </c>
      <c r="AX541" s="364">
        <f>AW541/BB541</f>
        <v>326.18181818181819</v>
      </c>
      <c r="AY541" s="363">
        <v>0.25</v>
      </c>
      <c r="AZ541" s="361">
        <f>AY541*2.5</f>
        <v>0.625</v>
      </c>
      <c r="BA541" s="361">
        <f>AZ541*2</f>
        <v>1.25</v>
      </c>
      <c r="BB541" s="362">
        <f>BA541*1.1</f>
        <v>1.375</v>
      </c>
      <c r="BC541" s="6"/>
      <c r="BD541" s="57"/>
      <c r="BE541" s="57"/>
      <c r="BF541" s="6"/>
      <c r="BG541" s="6"/>
      <c r="BJ541" s="6"/>
    </row>
    <row r="542" spans="1:62" x14ac:dyDescent="0.25">
      <c r="A542" s="60" t="s">
        <v>169</v>
      </c>
      <c r="B542" s="86">
        <v>0.06</v>
      </c>
      <c r="C542" s="326">
        <f>D542*(1-B542)</f>
        <v>4.4837999999999996</v>
      </c>
      <c r="D542" s="325">
        <v>4.7699999999999996</v>
      </c>
      <c r="G542" s="84" t="s">
        <v>175</v>
      </c>
      <c r="H542" s="86">
        <v>0.113</v>
      </c>
      <c r="I542" s="326">
        <f>J542*(1-H542)</f>
        <v>2.0933199999999998</v>
      </c>
      <c r="J542" s="28">
        <v>2.36</v>
      </c>
      <c r="L542" s="84" t="s">
        <v>174</v>
      </c>
      <c r="M542" s="86">
        <v>0.2</v>
      </c>
      <c r="N542" s="326">
        <f>O542*(1-M542)</f>
        <v>2.9120000000000004</v>
      </c>
      <c r="O542" s="28">
        <v>3.64</v>
      </c>
      <c r="Q542" s="57" t="s">
        <v>492</v>
      </c>
      <c r="R542" s="86">
        <v>1</v>
      </c>
      <c r="S542" s="326">
        <f>T542*(1-R542)</f>
        <v>0</v>
      </c>
      <c r="T542" s="28">
        <v>3.8</v>
      </c>
      <c r="V542" s="57" t="s">
        <v>453</v>
      </c>
      <c r="W542" s="85">
        <v>1</v>
      </c>
      <c r="X542" s="326">
        <f>Y542*(1-W542)</f>
        <v>0</v>
      </c>
      <c r="Y542" s="28">
        <v>4.92</v>
      </c>
      <c r="AA542" s="308" t="s">
        <v>341</v>
      </c>
      <c r="AB542" s="85">
        <v>1</v>
      </c>
      <c r="AC542" s="326">
        <f>AD542*(1-AB542)</f>
        <v>0</v>
      </c>
      <c r="AD542" s="28">
        <v>3.41</v>
      </c>
      <c r="AF542" s="308" t="s">
        <v>341</v>
      </c>
      <c r="AG542" s="85">
        <v>1</v>
      </c>
      <c r="AH542" s="326">
        <f>AI542*(1-AG542)</f>
        <v>0</v>
      </c>
      <c r="AI542" s="28">
        <v>3.41</v>
      </c>
      <c r="AK542" s="84" t="s">
        <v>169</v>
      </c>
      <c r="AL542" s="86">
        <v>1</v>
      </c>
      <c r="AM542" s="326">
        <f>AN542*(1-AL542)</f>
        <v>0</v>
      </c>
      <c r="AN542" s="28">
        <v>4.7699999999999996</v>
      </c>
      <c r="AP542" s="309" t="s">
        <v>475</v>
      </c>
      <c r="AQ542" s="309">
        <v>92.5</v>
      </c>
      <c r="AR542" s="6"/>
      <c r="AS542" s="57" t="s">
        <v>170</v>
      </c>
      <c r="AT542" s="57">
        <v>134.80000000000001</v>
      </c>
      <c r="AU542" s="6"/>
      <c r="AV542" s="60" t="s">
        <v>170</v>
      </c>
      <c r="AW542" s="367">
        <v>301.5</v>
      </c>
      <c r="AX542" s="364">
        <f>AW542/BB542</f>
        <v>330.23001095290249</v>
      </c>
      <c r="AY542" s="363">
        <v>0.16600000000000001</v>
      </c>
      <c r="AZ542" s="361">
        <f>AY542*2.5</f>
        <v>0.41500000000000004</v>
      </c>
      <c r="BA542" s="361">
        <f>AZ542*2</f>
        <v>0.83000000000000007</v>
      </c>
      <c r="BB542" s="362">
        <f>BA542*1.1</f>
        <v>0.91300000000000014</v>
      </c>
      <c r="BC542" s="6"/>
      <c r="BD542" s="57"/>
      <c r="BE542" s="57"/>
      <c r="BF542" s="6"/>
      <c r="BG542" s="6"/>
      <c r="BJ542" s="6"/>
    </row>
    <row r="543" spans="1:62" x14ac:dyDescent="0.25">
      <c r="A543" s="60" t="s">
        <v>174</v>
      </c>
      <c r="B543" s="86">
        <v>5.8999999999999997E-2</v>
      </c>
      <c r="C543" s="326">
        <f>D543*(1-B543)</f>
        <v>3.4252400000000005</v>
      </c>
      <c r="D543" s="325">
        <v>3.64</v>
      </c>
      <c r="G543" s="57" t="s">
        <v>174</v>
      </c>
      <c r="H543" s="306">
        <v>7.4999999999999997E-2</v>
      </c>
      <c r="I543" s="326">
        <f>J543*(1-H543)</f>
        <v>3.3670000000000004</v>
      </c>
      <c r="J543" s="28">
        <v>3.64</v>
      </c>
      <c r="L543" s="84" t="s">
        <v>172</v>
      </c>
      <c r="M543" s="86">
        <v>0.16200000000000001</v>
      </c>
      <c r="N543" s="326">
        <f>O543*(1-M543)</f>
        <v>1.85198</v>
      </c>
      <c r="O543" s="28">
        <v>2.21</v>
      </c>
      <c r="Q543" s="57" t="s">
        <v>696</v>
      </c>
      <c r="R543" s="85">
        <v>1</v>
      </c>
      <c r="S543" s="28">
        <f>T543*(1-R543)</f>
        <v>0</v>
      </c>
      <c r="T543" s="28">
        <v>4.84</v>
      </c>
      <c r="V543" s="84" t="s">
        <v>679</v>
      </c>
      <c r="W543" s="85">
        <v>1</v>
      </c>
      <c r="X543" s="326">
        <f>Y543*(1-W543)</f>
        <v>0</v>
      </c>
      <c r="Y543" s="28">
        <v>3.78</v>
      </c>
      <c r="AA543" s="84" t="s">
        <v>453</v>
      </c>
      <c r="AB543" s="85">
        <v>1</v>
      </c>
      <c r="AC543" s="326">
        <f>AD543*(1-AB543)</f>
        <v>0</v>
      </c>
      <c r="AD543" s="28">
        <v>4.92</v>
      </c>
      <c r="AF543" s="84" t="s">
        <v>453</v>
      </c>
      <c r="AG543" s="85">
        <v>1</v>
      </c>
      <c r="AH543" s="326">
        <f>AI543*(1-AG543)</f>
        <v>0</v>
      </c>
      <c r="AI543" s="28">
        <v>4.92</v>
      </c>
      <c r="AK543" s="84" t="s">
        <v>453</v>
      </c>
      <c r="AL543" s="85">
        <v>1</v>
      </c>
      <c r="AM543" s="326">
        <f>AN543*(1-AL543)</f>
        <v>0</v>
      </c>
      <c r="AN543" s="28">
        <v>4.92</v>
      </c>
      <c r="AP543" s="57" t="s">
        <v>174</v>
      </c>
      <c r="AQ543" s="57">
        <v>99</v>
      </c>
      <c r="AR543" s="6"/>
      <c r="AS543" s="84" t="s">
        <v>175</v>
      </c>
      <c r="AT543" s="57">
        <v>142.19999999999999</v>
      </c>
      <c r="AU543" s="6"/>
      <c r="AV543" s="60" t="s">
        <v>432</v>
      </c>
      <c r="AW543" s="367">
        <v>531</v>
      </c>
      <c r="AX543" s="364">
        <f>AW543/BB543</f>
        <v>338.75598086124404</v>
      </c>
      <c r="AY543" s="363">
        <v>0.28499999999999998</v>
      </c>
      <c r="AZ543" s="361">
        <f>AY543*2.5</f>
        <v>0.71249999999999991</v>
      </c>
      <c r="BA543" s="361">
        <f>AZ543*2</f>
        <v>1.4249999999999998</v>
      </c>
      <c r="BB543" s="362">
        <f>BA543*1.1</f>
        <v>1.5674999999999999</v>
      </c>
      <c r="BC543" s="6"/>
      <c r="BD543" s="57"/>
      <c r="BE543" s="57"/>
      <c r="BF543" s="6"/>
      <c r="BG543" s="6"/>
      <c r="BJ543" s="6"/>
    </row>
    <row r="544" spans="1:62" x14ac:dyDescent="0.25">
      <c r="A544" s="60" t="s">
        <v>52</v>
      </c>
      <c r="B544" s="306">
        <v>4.7E-2</v>
      </c>
      <c r="C544" s="326">
        <f>D544*(1-B544)</f>
        <v>2.5731000000000002</v>
      </c>
      <c r="D544" s="325">
        <v>2.7</v>
      </c>
      <c r="G544" s="84" t="s">
        <v>169</v>
      </c>
      <c r="H544" s="86">
        <v>5.3999999999999999E-2</v>
      </c>
      <c r="I544" s="326">
        <f>J544*(1-H544)</f>
        <v>4.5124199999999997</v>
      </c>
      <c r="J544" s="28">
        <v>4.7699999999999996</v>
      </c>
      <c r="L544" s="84" t="s">
        <v>175</v>
      </c>
      <c r="M544" s="86">
        <v>0.15</v>
      </c>
      <c r="N544" s="326">
        <f>O544*(1-M544)</f>
        <v>2.0059999999999998</v>
      </c>
      <c r="O544" s="28">
        <v>2.36</v>
      </c>
      <c r="Q544" s="57" t="s">
        <v>172</v>
      </c>
      <c r="R544" s="86">
        <v>0.34899999999999998</v>
      </c>
      <c r="S544" s="326">
        <f>T544*(1-R544)</f>
        <v>1.4387099999999999</v>
      </c>
      <c r="T544" s="28">
        <v>2.21</v>
      </c>
      <c r="V544" s="84" t="s">
        <v>432</v>
      </c>
      <c r="W544" s="85">
        <v>1</v>
      </c>
      <c r="X544" s="28">
        <f>Y544*(1-W544)</f>
        <v>0</v>
      </c>
      <c r="Y544" s="28">
        <v>3.81</v>
      </c>
      <c r="AA544" s="57" t="s">
        <v>679</v>
      </c>
      <c r="AB544" s="85">
        <v>1</v>
      </c>
      <c r="AC544" s="326">
        <f>AD544*(1-AB544)</f>
        <v>0</v>
      </c>
      <c r="AD544" s="28">
        <v>3.78</v>
      </c>
      <c r="AF544" s="84" t="s">
        <v>679</v>
      </c>
      <c r="AG544" s="85">
        <v>1</v>
      </c>
      <c r="AH544" s="326">
        <f>AI544*(1-AG544)</f>
        <v>0</v>
      </c>
      <c r="AI544" s="28">
        <v>3.78</v>
      </c>
      <c r="AK544" s="84" t="s">
        <v>679</v>
      </c>
      <c r="AL544" s="85">
        <v>1</v>
      </c>
      <c r="AM544" s="326">
        <f>AN544*(1-AL544)</f>
        <v>0</v>
      </c>
      <c r="AN544" s="28">
        <v>3.78</v>
      </c>
      <c r="AP544" s="84" t="s">
        <v>172</v>
      </c>
      <c r="AQ544" s="57">
        <v>100</v>
      </c>
      <c r="AR544" s="6"/>
      <c r="AS544" s="57" t="s">
        <v>174</v>
      </c>
      <c r="AT544" s="57">
        <v>157.80000000000001</v>
      </c>
      <c r="AU544" s="6"/>
      <c r="AV544" s="365" t="s">
        <v>174</v>
      </c>
      <c r="AW544" s="363">
        <v>495</v>
      </c>
      <c r="AX544" s="364">
        <f>AW544/BB544</f>
        <v>386.26609442060084</v>
      </c>
      <c r="AY544" s="363">
        <v>0.23300000000000001</v>
      </c>
      <c r="AZ544" s="361">
        <f>AY544*2.5</f>
        <v>0.58250000000000002</v>
      </c>
      <c r="BA544" s="361">
        <f>AZ544*2</f>
        <v>1.165</v>
      </c>
      <c r="BB544" s="362">
        <f>BA544*1.1</f>
        <v>1.2815000000000001</v>
      </c>
      <c r="BC544" s="6"/>
      <c r="BD544" s="57"/>
      <c r="BE544" s="57"/>
      <c r="BF544" s="6"/>
      <c r="BG544" s="6"/>
      <c r="BJ544" s="6"/>
    </row>
    <row r="545" spans="1:62" x14ac:dyDescent="0.25">
      <c r="A545" s="60" t="s">
        <v>403</v>
      </c>
      <c r="B545" s="86">
        <v>3.3000000000000002E-2</v>
      </c>
      <c r="C545" s="326">
        <f>D545*(1-B545)</f>
        <v>3.7712999999999997</v>
      </c>
      <c r="D545" s="325">
        <v>3.9</v>
      </c>
      <c r="G545" s="57" t="s">
        <v>170</v>
      </c>
      <c r="H545" s="86">
        <v>0.05</v>
      </c>
      <c r="I545" s="326">
        <f>J545*(1-H545)</f>
        <v>3.9329999999999994</v>
      </c>
      <c r="J545" s="28">
        <v>4.1399999999999997</v>
      </c>
      <c r="L545" s="221" t="s">
        <v>341</v>
      </c>
      <c r="M545" s="85">
        <v>0.13</v>
      </c>
      <c r="N545" s="326">
        <f>O545*(1-M545)</f>
        <v>2.9666999999999999</v>
      </c>
      <c r="O545" s="28">
        <v>3.41</v>
      </c>
      <c r="Q545" s="57" t="s">
        <v>175</v>
      </c>
      <c r="R545" s="86">
        <v>0.221</v>
      </c>
      <c r="S545" s="326">
        <f>T545*(1-R545)</f>
        <v>1.8384400000000001</v>
      </c>
      <c r="T545" s="28">
        <v>2.36</v>
      </c>
      <c r="V545" s="84" t="s">
        <v>492</v>
      </c>
      <c r="W545" s="86">
        <v>1</v>
      </c>
      <c r="X545" s="326">
        <f>Y545*(1-W545)</f>
        <v>0</v>
      </c>
      <c r="Y545" s="28">
        <v>3.8</v>
      </c>
      <c r="AA545" s="84" t="s">
        <v>432</v>
      </c>
      <c r="AB545" s="85">
        <v>1</v>
      </c>
      <c r="AC545" s="60">
        <f>AD545*(1-AB545)</f>
        <v>0</v>
      </c>
      <c r="AD545" s="28">
        <v>3.81</v>
      </c>
      <c r="AF545" s="84" t="s">
        <v>432</v>
      </c>
      <c r="AG545" s="85">
        <v>1</v>
      </c>
      <c r="AH545" s="60">
        <f>AI545*(1-AG545)</f>
        <v>0</v>
      </c>
      <c r="AI545" s="28">
        <v>3.81</v>
      </c>
      <c r="AK545" s="84" t="s">
        <v>403</v>
      </c>
      <c r="AL545" s="85">
        <v>1</v>
      </c>
      <c r="AM545" s="60">
        <v>0</v>
      </c>
      <c r="AN545" s="28">
        <v>4.6100000000000003</v>
      </c>
      <c r="AP545" s="84" t="s">
        <v>432</v>
      </c>
      <c r="AQ545" s="57">
        <v>118</v>
      </c>
      <c r="AR545" s="6"/>
      <c r="AS545" s="57" t="s">
        <v>432</v>
      </c>
      <c r="AT545" s="57">
        <v>196.9</v>
      </c>
      <c r="AU545" s="6"/>
      <c r="AV545" s="60" t="s">
        <v>172</v>
      </c>
      <c r="AW545" s="363">
        <v>400</v>
      </c>
      <c r="AX545" s="364">
        <f>AW545/BB545</f>
        <v>438.11610076670308</v>
      </c>
      <c r="AY545" s="363">
        <v>0.16600000000000001</v>
      </c>
      <c r="AZ545" s="361">
        <f>AY545*2.5</f>
        <v>0.41500000000000004</v>
      </c>
      <c r="BA545" s="361">
        <f>AZ545*2</f>
        <v>0.83000000000000007</v>
      </c>
      <c r="BB545" s="362">
        <f>BA545*1.1</f>
        <v>0.91300000000000014</v>
      </c>
      <c r="BC545" s="6"/>
      <c r="BD545" s="57"/>
      <c r="BE545" s="57"/>
      <c r="BF545" s="6"/>
      <c r="BG545" s="6"/>
      <c r="BJ545" s="6"/>
    </row>
    <row r="546" spans="1:62" x14ac:dyDescent="0.25">
      <c r="A546" s="60" t="s">
        <v>173</v>
      </c>
      <c r="B546" s="86">
        <v>1.7999999999999999E-2</v>
      </c>
      <c r="C546" s="326">
        <f>D546*(1-B546)</f>
        <v>4.6448600000000004</v>
      </c>
      <c r="D546" s="325">
        <v>4.7300000000000004</v>
      </c>
      <c r="G546" s="57" t="s">
        <v>270</v>
      </c>
      <c r="H546" s="306">
        <v>0.05</v>
      </c>
      <c r="I546" s="326">
        <f>J546*(1-H546)</f>
        <v>5.2439999999999998</v>
      </c>
      <c r="J546" s="28">
        <v>5.52</v>
      </c>
      <c r="L546" s="57" t="s">
        <v>270</v>
      </c>
      <c r="M546" s="86">
        <v>0.105</v>
      </c>
      <c r="N546" s="354">
        <f>O546*(1-M546)</f>
        <v>4.9403999999999995</v>
      </c>
      <c r="O546" s="83">
        <v>5.52</v>
      </c>
      <c r="Q546" s="57" t="s">
        <v>403</v>
      </c>
      <c r="R546" s="86">
        <v>0.158</v>
      </c>
      <c r="S546" s="326">
        <f>T546*(1-R546)</f>
        <v>3.2837999999999998</v>
      </c>
      <c r="T546" s="28">
        <v>3.9</v>
      </c>
      <c r="V546" s="84" t="s">
        <v>696</v>
      </c>
      <c r="W546" s="85">
        <v>1</v>
      </c>
      <c r="X546" s="28">
        <f>Y546*(1-W546)</f>
        <v>0</v>
      </c>
      <c r="Y546" s="28">
        <v>4.84</v>
      </c>
      <c r="AA546" s="84" t="s">
        <v>492</v>
      </c>
      <c r="AB546" s="86">
        <v>1</v>
      </c>
      <c r="AC546" s="360">
        <f>AD546*(1-AB546)</f>
        <v>0</v>
      </c>
      <c r="AD546" s="83">
        <v>3.8</v>
      </c>
      <c r="AF546" s="84" t="s">
        <v>492</v>
      </c>
      <c r="AG546" s="86">
        <v>1</v>
      </c>
      <c r="AH546" s="326">
        <f>AI546*(1-AG546)</f>
        <v>0</v>
      </c>
      <c r="AI546" s="28">
        <v>3.8</v>
      </c>
      <c r="AK546" s="84" t="s">
        <v>432</v>
      </c>
      <c r="AL546" s="85">
        <v>1</v>
      </c>
      <c r="AM546" s="60">
        <f>AN546*(1-AL546)</f>
        <v>0</v>
      </c>
      <c r="AN546" s="28">
        <v>3.81</v>
      </c>
      <c r="AP546" s="57" t="s">
        <v>403</v>
      </c>
      <c r="AQ546" s="57">
        <v>125</v>
      </c>
      <c r="AR546" s="6"/>
      <c r="AS546" s="57" t="s">
        <v>403</v>
      </c>
      <c r="AT546" s="57">
        <v>213.3</v>
      </c>
      <c r="AU546" s="6"/>
      <c r="AV546" s="60" t="s">
        <v>403</v>
      </c>
      <c r="AW546" s="363">
        <v>625</v>
      </c>
      <c r="AX546" s="364">
        <f>AW546/BB546</f>
        <v>568.18181818181813</v>
      </c>
      <c r="AY546" s="363">
        <v>0.2</v>
      </c>
      <c r="AZ546" s="361">
        <f>AY546*2.5</f>
        <v>0.5</v>
      </c>
      <c r="BA546" s="361">
        <f>AZ546*2</f>
        <v>1</v>
      </c>
      <c r="BB546" s="361">
        <f>BA546*1.1</f>
        <v>1.1000000000000001</v>
      </c>
      <c r="BC546" s="6"/>
      <c r="BD546" s="57"/>
      <c r="BE546" s="57"/>
      <c r="BF546" s="6"/>
      <c r="BG546" s="6"/>
      <c r="BJ546" s="6"/>
    </row>
    <row r="547" spans="1:62" x14ac:dyDescent="0.25">
      <c r="A547" s="60" t="s">
        <v>492</v>
      </c>
      <c r="B547" s="395">
        <v>1.4999999999999999E-2</v>
      </c>
      <c r="C547" s="396">
        <f>D547*(1-B547)</f>
        <v>3.7429999999999999</v>
      </c>
      <c r="D547" s="325">
        <v>3.8</v>
      </c>
      <c r="G547" s="57" t="s">
        <v>492</v>
      </c>
      <c r="H547" s="86">
        <v>1.4999999999999999E-2</v>
      </c>
      <c r="I547" s="353">
        <f>J547*(1-H547)</f>
        <v>3.7429999999999999</v>
      </c>
      <c r="J547" s="28">
        <v>3.8</v>
      </c>
      <c r="L547" s="84" t="s">
        <v>173</v>
      </c>
      <c r="M547" s="86">
        <v>4.9000000000000002E-2</v>
      </c>
      <c r="N547" s="326">
        <f>O547*(1-M547)</f>
        <v>4.4982300000000004</v>
      </c>
      <c r="O547" s="28">
        <v>4.7300000000000004</v>
      </c>
      <c r="Q547" s="57" t="s">
        <v>270</v>
      </c>
      <c r="R547" s="86">
        <v>0.158</v>
      </c>
      <c r="S547" s="326">
        <f>T547*(1-R547)</f>
        <v>4.6478399999999995</v>
      </c>
      <c r="T547" s="28">
        <v>5.52</v>
      </c>
      <c r="V547" s="57" t="s">
        <v>403</v>
      </c>
      <c r="W547" s="86">
        <v>0.32300000000000001</v>
      </c>
      <c r="X547" s="326">
        <f>Y547*(1-W547)</f>
        <v>3.1209700000000002</v>
      </c>
      <c r="Y547" s="28">
        <v>4.6100000000000003</v>
      </c>
      <c r="AA547" s="84" t="s">
        <v>696</v>
      </c>
      <c r="AB547" s="85">
        <v>1</v>
      </c>
      <c r="AC547" s="515">
        <f>AD547*(1-AB547)</f>
        <v>0</v>
      </c>
      <c r="AD547" s="83">
        <v>4.84</v>
      </c>
      <c r="AF547" s="84" t="s">
        <v>696</v>
      </c>
      <c r="AG547" s="85">
        <v>1</v>
      </c>
      <c r="AH547" s="515">
        <f>AI547*(1-AG547)</f>
        <v>0</v>
      </c>
      <c r="AI547" s="83">
        <v>4.84</v>
      </c>
      <c r="AK547" s="379" t="s">
        <v>492</v>
      </c>
      <c r="AL547" s="398">
        <v>1</v>
      </c>
      <c r="AM547" s="354">
        <f>AN547*(1-AL547)</f>
        <v>0</v>
      </c>
      <c r="AN547" s="83">
        <v>3.8</v>
      </c>
      <c r="AP547" s="57" t="s">
        <v>175</v>
      </c>
      <c r="AQ547" s="57">
        <v>130</v>
      </c>
      <c r="AR547" s="6"/>
      <c r="AS547" s="57" t="s">
        <v>169</v>
      </c>
      <c r="AT547" s="57">
        <v>402</v>
      </c>
      <c r="AU547" s="6"/>
      <c r="AV547" s="60" t="s">
        <v>169</v>
      </c>
      <c r="AW547" s="363">
        <v>892</v>
      </c>
      <c r="AX547" s="364">
        <f>AW547/BB547</f>
        <v>976.99890470974788</v>
      </c>
      <c r="AY547" s="363">
        <v>0.16600000000000001</v>
      </c>
      <c r="AZ547" s="361">
        <f>AY547*2.5</f>
        <v>0.41500000000000004</v>
      </c>
      <c r="BA547" s="361">
        <f>AZ547*2</f>
        <v>0.83000000000000007</v>
      </c>
      <c r="BB547" s="362">
        <f>BA547*1.1</f>
        <v>0.91300000000000014</v>
      </c>
      <c r="BC547" s="6"/>
      <c r="BD547" s="57"/>
      <c r="BE547" s="57"/>
      <c r="BF547" s="6"/>
      <c r="BG547" s="6"/>
      <c r="BJ547" s="6"/>
    </row>
    <row r="548" spans="1:62" x14ac:dyDescent="0.25">
      <c r="A548" s="517" t="s">
        <v>170</v>
      </c>
      <c r="B548" s="306">
        <v>0</v>
      </c>
      <c r="C548" s="326">
        <f>D548*(1-B548)</f>
        <v>4.1399999999999997</v>
      </c>
      <c r="D548" s="325">
        <v>4.1399999999999997</v>
      </c>
      <c r="G548" s="518" t="s">
        <v>403</v>
      </c>
      <c r="H548" s="310">
        <v>0.01</v>
      </c>
      <c r="I548" s="326">
        <f>J548*(1-H548)</f>
        <v>3.8609999999999998</v>
      </c>
      <c r="J548" s="28">
        <v>3.9</v>
      </c>
      <c r="L548" s="57" t="s">
        <v>169</v>
      </c>
      <c r="M548" s="86">
        <v>0.04</v>
      </c>
      <c r="N548" s="326">
        <f>O548*(1-M548)</f>
        <v>4.5791999999999993</v>
      </c>
      <c r="O548" s="28">
        <v>4.7699999999999996</v>
      </c>
      <c r="Q548" s="57" t="s">
        <v>173</v>
      </c>
      <c r="R548" s="86">
        <v>9.8000000000000004E-2</v>
      </c>
      <c r="S548" s="326">
        <f>T548*(1-R548)</f>
        <v>4.2664600000000004</v>
      </c>
      <c r="T548" s="28">
        <v>4.7300000000000004</v>
      </c>
      <c r="V548" s="57" t="s">
        <v>270</v>
      </c>
      <c r="W548" s="86">
        <v>0.16800000000000001</v>
      </c>
      <c r="X548" s="326">
        <f>Y548*(1-W548)</f>
        <v>4.8172800000000002</v>
      </c>
      <c r="Y548" s="28">
        <v>5.79</v>
      </c>
      <c r="AA548" s="84" t="s">
        <v>270</v>
      </c>
      <c r="AB548" s="86">
        <v>0.192</v>
      </c>
      <c r="AC548" s="368">
        <f>AD548*(1-AB548)</f>
        <v>4.4601600000000001</v>
      </c>
      <c r="AD548" s="83">
        <v>5.52</v>
      </c>
      <c r="AF548" s="84" t="s">
        <v>270</v>
      </c>
      <c r="AG548" s="86">
        <v>0.248</v>
      </c>
      <c r="AH548" s="353">
        <f>AI548*(1-AG548)</f>
        <v>4.1510400000000001</v>
      </c>
      <c r="AI548" s="28">
        <v>5.52</v>
      </c>
      <c r="AK548" s="84" t="s">
        <v>696</v>
      </c>
      <c r="AL548" s="85">
        <v>1</v>
      </c>
      <c r="AM548" s="28">
        <f>AN548*(1-AL548)</f>
        <v>0</v>
      </c>
      <c r="AN548" s="28">
        <v>4.84</v>
      </c>
      <c r="AP548" s="57" t="s">
        <v>169</v>
      </c>
      <c r="AQ548" s="57">
        <v>192</v>
      </c>
      <c r="AR548" s="6"/>
      <c r="AS548" s="518" t="s">
        <v>270</v>
      </c>
      <c r="AT548" s="57">
        <v>483.8</v>
      </c>
      <c r="AU548" s="6"/>
      <c r="AV548" s="60" t="s">
        <v>173</v>
      </c>
      <c r="AW548" s="363">
        <v>1331</v>
      </c>
      <c r="AX548" s="364">
        <f>AW548/BB548</f>
        <v>1120.3703703703702</v>
      </c>
      <c r="AY548" s="363">
        <v>0.216</v>
      </c>
      <c r="AZ548" s="361">
        <f>AY548*2.5</f>
        <v>0.54</v>
      </c>
      <c r="BA548" s="361">
        <f>AZ548*2</f>
        <v>1.08</v>
      </c>
      <c r="BB548" s="361">
        <f>BA548*1.1</f>
        <v>1.1880000000000002</v>
      </c>
      <c r="BC548" s="6"/>
      <c r="BD548" s="57"/>
      <c r="BE548" s="57"/>
      <c r="BF548" s="6"/>
      <c r="BG548" s="6"/>
      <c r="BJ548" s="6"/>
    </row>
    <row r="549" spans="1:62" x14ac:dyDescent="0.25">
      <c r="A549" s="8" t="s">
        <v>432</v>
      </c>
      <c r="B549" s="310">
        <v>-3.6999999999999998E-2</v>
      </c>
      <c r="C549" s="326">
        <f>D549*(1-B549)</f>
        <v>3.9509699999999999</v>
      </c>
      <c r="D549" s="325">
        <v>3.81</v>
      </c>
      <c r="G549" s="6" t="s">
        <v>173</v>
      </c>
      <c r="H549" s="86">
        <v>0.01</v>
      </c>
      <c r="I549" s="326">
        <f>J549*(1-H549)</f>
        <v>4.6827000000000005</v>
      </c>
      <c r="J549" s="28">
        <v>4.7300000000000004</v>
      </c>
      <c r="L549" s="518" t="s">
        <v>403</v>
      </c>
      <c r="M549" s="86">
        <v>3.6999999999999998E-2</v>
      </c>
      <c r="N549" s="326">
        <f>O549*(1-M549)</f>
        <v>3.7556999999999996</v>
      </c>
      <c r="O549" s="28">
        <v>3.9</v>
      </c>
      <c r="Q549" s="57" t="s">
        <v>169</v>
      </c>
      <c r="R549" s="86">
        <v>8.6999999999999994E-2</v>
      </c>
      <c r="S549" s="326">
        <f>T549*(1-R549)</f>
        <v>4.35501</v>
      </c>
      <c r="T549" s="28">
        <v>4.7699999999999996</v>
      </c>
      <c r="V549" s="518" t="s">
        <v>169</v>
      </c>
      <c r="W549" s="86">
        <v>0.13600000000000001</v>
      </c>
      <c r="X549" s="326">
        <f>Y549*(1-W549)</f>
        <v>4.1212799999999996</v>
      </c>
      <c r="Y549" s="28">
        <v>4.7699999999999996</v>
      </c>
      <c r="AA549" s="84" t="s">
        <v>169</v>
      </c>
      <c r="AB549" s="86">
        <v>0.186</v>
      </c>
      <c r="AC549" s="326">
        <f>AD549*(1-AB549)</f>
        <v>3.8827799999999999</v>
      </c>
      <c r="AD549" s="28">
        <v>4.7699999999999996</v>
      </c>
      <c r="AF549" s="84" t="s">
        <v>169</v>
      </c>
      <c r="AG549" s="86">
        <v>0.23</v>
      </c>
      <c r="AH549" s="519">
        <f>AI549*(1-AG549)</f>
        <v>3.6728999999999998</v>
      </c>
      <c r="AI549" s="83">
        <v>4.7699999999999996</v>
      </c>
      <c r="AK549" s="84" t="s">
        <v>267</v>
      </c>
      <c r="AL549" s="306">
        <v>0.315</v>
      </c>
      <c r="AM549" s="519">
        <f>AN549*(1-AL549)</f>
        <v>3.7812000000000001</v>
      </c>
      <c r="AN549" s="83">
        <v>5.52</v>
      </c>
      <c r="AP549" s="57" t="s">
        <v>270</v>
      </c>
      <c r="AQ549" s="57">
        <v>200</v>
      </c>
      <c r="AR549" s="6"/>
      <c r="AS549" s="84" t="s">
        <v>173</v>
      </c>
      <c r="AT549" s="57">
        <v>500</v>
      </c>
      <c r="AU549" s="6"/>
      <c r="AV549" s="60" t="s">
        <v>270</v>
      </c>
      <c r="AW549" s="367">
        <v>1050</v>
      </c>
      <c r="AX549" s="364">
        <f>AW549/BB549</f>
        <v>1435.4066985645929</v>
      </c>
      <c r="AY549" s="363">
        <v>0.13300000000000001</v>
      </c>
      <c r="AZ549" s="361">
        <f>AY549*2.5</f>
        <v>0.33250000000000002</v>
      </c>
      <c r="BA549" s="361">
        <f>AZ549*2</f>
        <v>0.66500000000000004</v>
      </c>
      <c r="BB549" s="362">
        <f>BA549*1.1</f>
        <v>0.73150000000000015</v>
      </c>
      <c r="BC549" s="6"/>
      <c r="BD549" s="57"/>
      <c r="BE549" s="57"/>
      <c r="BF549" s="6"/>
      <c r="BG549" s="6"/>
      <c r="BJ549" s="6"/>
    </row>
    <row r="550" spans="1:62" x14ac:dyDescent="0.25">
      <c r="A550" s="57"/>
      <c r="B550" s="60"/>
      <c r="C550" s="28"/>
      <c r="D550" s="28"/>
      <c r="G550" s="6" t="s">
        <v>432</v>
      </c>
      <c r="H550" s="86">
        <v>-3.6999999999999998E-2</v>
      </c>
      <c r="I550" s="353">
        <f>J550*(1-H550)</f>
        <v>3.9509699999999999</v>
      </c>
      <c r="J550" s="28">
        <v>3.81</v>
      </c>
      <c r="L550" s="6" t="s">
        <v>432</v>
      </c>
      <c r="M550" s="86">
        <v>-2.5999999999999999E-2</v>
      </c>
      <c r="N550" s="326">
        <f>O550*(1-M550)</f>
        <v>3.9090600000000002</v>
      </c>
      <c r="O550" s="28">
        <v>3.81</v>
      </c>
      <c r="Q550" s="518" t="s">
        <v>432</v>
      </c>
      <c r="R550" s="86">
        <v>-1.0999999999999999E-2</v>
      </c>
      <c r="S550" s="326">
        <f>T550*(1-R550)</f>
        <v>3.8519099999999997</v>
      </c>
      <c r="T550" s="28">
        <v>3.81</v>
      </c>
      <c r="V550" s="6" t="s">
        <v>173</v>
      </c>
      <c r="W550" s="86">
        <v>7.0000000000000007E-2</v>
      </c>
      <c r="X550" s="326">
        <f>Y550*(1-W550)</f>
        <v>4.3989000000000003</v>
      </c>
      <c r="Y550" s="28">
        <v>4.7300000000000004</v>
      </c>
      <c r="AA550" s="518" t="s">
        <v>173</v>
      </c>
      <c r="AB550" s="86">
        <v>6.0999999999999999E-2</v>
      </c>
      <c r="AC550" s="326">
        <f>AD550*(1-AB550)</f>
        <v>4.4414700000000007</v>
      </c>
      <c r="AD550" s="28">
        <v>4.7300000000000004</v>
      </c>
      <c r="AF550" s="518" t="s">
        <v>173</v>
      </c>
      <c r="AG550" s="86">
        <v>7.9000000000000001E-2</v>
      </c>
      <c r="AH550" s="326">
        <f>AI550*(1-AG550)</f>
        <v>4.3563300000000007</v>
      </c>
      <c r="AI550" s="28">
        <v>4.7300000000000004</v>
      </c>
      <c r="AK550" s="518" t="s">
        <v>173</v>
      </c>
      <c r="AL550" s="86">
        <v>0.106</v>
      </c>
      <c r="AM550" s="326">
        <f>AN550*(1-AL550)</f>
        <v>4.2286200000000003</v>
      </c>
      <c r="AN550" s="28">
        <v>4.7300000000000004</v>
      </c>
      <c r="AP550" s="57" t="s">
        <v>173</v>
      </c>
      <c r="AQ550" s="57">
        <v>242</v>
      </c>
      <c r="AR550" s="6"/>
      <c r="AS550" s="57"/>
      <c r="AT550" s="57"/>
      <c r="AU550" s="6"/>
      <c r="AV550" s="60"/>
      <c r="AW550" s="363"/>
      <c r="AX550" s="364"/>
      <c r="AY550" s="363"/>
      <c r="AZ550" s="325"/>
      <c r="BA550" s="60"/>
      <c r="BB550" s="60"/>
      <c r="BC550" s="6"/>
      <c r="BD550" s="57"/>
      <c r="BE550" s="57"/>
      <c r="BF550" s="6"/>
      <c r="BG550" s="6"/>
      <c r="BJ550" s="6"/>
    </row>
    <row r="551" spans="1:62" x14ac:dyDescent="0.25">
      <c r="A551" s="57"/>
      <c r="B551" s="60"/>
      <c r="C551" s="28"/>
      <c r="D551" s="28" t="s">
        <v>158</v>
      </c>
      <c r="G551" s="84"/>
      <c r="H551" s="60"/>
      <c r="I551" s="60"/>
      <c r="J551" s="28"/>
      <c r="L551" s="57"/>
      <c r="M551" s="60"/>
      <c r="N551" s="28"/>
      <c r="O551" s="28"/>
      <c r="Q551" s="57"/>
      <c r="R551" s="60"/>
      <c r="S551" s="28"/>
      <c r="T551" s="28"/>
      <c r="V551" s="84"/>
      <c r="W551" s="60"/>
      <c r="X551" s="28"/>
      <c r="Y551" s="28"/>
      <c r="AA551" s="57"/>
      <c r="AB551" s="60"/>
      <c r="AC551" s="60"/>
      <c r="AD551" s="28"/>
      <c r="AF551" s="84"/>
      <c r="AG551" s="60"/>
      <c r="AH551" s="60"/>
      <c r="AI551" s="28"/>
      <c r="AK551" s="28"/>
      <c r="AL551" s="28"/>
      <c r="AM551" s="28"/>
      <c r="AN551" s="28"/>
      <c r="AP551" s="8"/>
      <c r="AQ551" s="8"/>
      <c r="AR551" s="6"/>
      <c r="AS551" s="6"/>
      <c r="AT551" s="6"/>
      <c r="AU551" s="6"/>
      <c r="AV551" s="6"/>
      <c r="AW551" s="6"/>
      <c r="AX551" s="6"/>
      <c r="AY551" s="363"/>
      <c r="AZ551" s="6"/>
      <c r="BA551" s="8"/>
      <c r="BB551" s="6"/>
      <c r="BC551" s="6"/>
      <c r="BD551" s="6"/>
      <c r="BE551" s="6"/>
      <c r="BF551" s="6"/>
      <c r="BG551" s="6"/>
      <c r="BH551" s="6"/>
      <c r="BI551" s="6"/>
    </row>
    <row r="552" spans="1:62" x14ac:dyDescent="0.25">
      <c r="A552" s="57"/>
      <c r="B552" s="57"/>
      <c r="C552" s="28"/>
      <c r="D552" s="28"/>
      <c r="G552" s="84"/>
      <c r="H552" s="57"/>
      <c r="I552" s="57"/>
      <c r="J552" s="28"/>
      <c r="L552" s="57"/>
      <c r="M552" s="57"/>
      <c r="N552" s="28"/>
      <c r="O552" s="28"/>
      <c r="Q552" s="57"/>
      <c r="R552" s="57"/>
      <c r="S552" s="28"/>
      <c r="T552" s="28"/>
      <c r="V552" s="84"/>
      <c r="W552" s="57"/>
      <c r="X552" s="28"/>
      <c r="Y552" s="28"/>
      <c r="AA552" s="57"/>
      <c r="AB552" s="57"/>
      <c r="AC552" s="57"/>
      <c r="AD552" s="28"/>
      <c r="AF552" s="84"/>
      <c r="AG552" s="57"/>
      <c r="AH552" s="57"/>
      <c r="AI552" s="28"/>
      <c r="AK552" s="28"/>
      <c r="AL552" s="28"/>
      <c r="AM552" s="28"/>
      <c r="AN552" s="28"/>
      <c r="AP552" s="6"/>
      <c r="AQ552" s="6"/>
      <c r="AR552" s="6"/>
      <c r="AS552" s="6"/>
      <c r="AT552" s="6"/>
      <c r="AU552" s="6"/>
      <c r="AV552" s="6"/>
      <c r="AW552" s="6"/>
      <c r="AX552" s="6"/>
      <c r="AY552" s="6"/>
      <c r="AZ552" s="6"/>
      <c r="BA552" s="8"/>
      <c r="BB552" s="6"/>
      <c r="BC552" s="6"/>
      <c r="BD552" s="6"/>
      <c r="BE552" s="6"/>
      <c r="BF552" s="6"/>
      <c r="BG552" s="6"/>
      <c r="BH552" s="6"/>
      <c r="BI552" s="6"/>
    </row>
    <row r="553" spans="1:62" x14ac:dyDescent="0.25">
      <c r="A553" s="57"/>
      <c r="B553" s="57"/>
      <c r="C553" s="28"/>
      <c r="D553" s="28"/>
      <c r="G553" s="84"/>
      <c r="H553" s="57"/>
      <c r="I553" s="57"/>
      <c r="J553" s="28"/>
      <c r="L553" s="57"/>
      <c r="M553" s="57"/>
      <c r="N553" s="28"/>
      <c r="O553" s="28"/>
      <c r="Q553" s="57"/>
      <c r="R553" s="57"/>
      <c r="S553" s="28"/>
      <c r="T553" s="28"/>
      <c r="V553" s="84"/>
      <c r="W553" s="57"/>
      <c r="X553" s="28"/>
      <c r="Y553" s="28"/>
      <c r="AA553" s="57"/>
      <c r="AB553" s="57"/>
      <c r="AC553" s="57"/>
      <c r="AD553" s="28"/>
      <c r="AF553" s="84"/>
      <c r="AG553" s="57"/>
      <c r="AH553" s="57"/>
      <c r="AI553" s="28"/>
      <c r="AK553" s="28"/>
      <c r="AL553" s="28"/>
      <c r="AM553" s="28"/>
      <c r="AN553" s="28"/>
      <c r="AP553" s="6" t="s">
        <v>447</v>
      </c>
      <c r="AQ553" s="100" t="s">
        <v>158</v>
      </c>
      <c r="AR553" s="6"/>
      <c r="AS553" s="6"/>
      <c r="AT553" s="6"/>
      <c r="AU553" s="6"/>
      <c r="AV553" s="6"/>
      <c r="AW553" s="6"/>
      <c r="AX553" s="6"/>
      <c r="AY553" s="6"/>
      <c r="AZ553" s="6"/>
      <c r="BA553" s="8"/>
      <c r="BB553" s="6"/>
      <c r="BC553" s="6"/>
      <c r="BD553" s="6"/>
      <c r="BE553" s="6"/>
      <c r="BF553" s="6"/>
      <c r="BG553" s="6"/>
      <c r="BH553" s="6"/>
      <c r="BI553" s="6"/>
    </row>
    <row r="554" spans="1:62" x14ac:dyDescent="0.25">
      <c r="A554" s="57" t="s">
        <v>158</v>
      </c>
      <c r="B554" s="6"/>
      <c r="G554" s="6"/>
      <c r="H554" s="6"/>
      <c r="I554" s="6"/>
      <c r="L554" s="6"/>
      <c r="M554" s="6"/>
      <c r="Q554" s="6"/>
      <c r="R554" s="6"/>
      <c r="V554" s="6"/>
      <c r="W554" s="6"/>
      <c r="AA554" s="301"/>
      <c r="AB554" s="6"/>
      <c r="AC554" s="6"/>
      <c r="AF554" s="57"/>
      <c r="AG554" s="6"/>
      <c r="AH554" s="6"/>
      <c r="AP554" s="6"/>
      <c r="AQ554" s="100"/>
      <c r="AR554" s="6"/>
      <c r="AS554" s="6"/>
      <c r="AT554" s="6"/>
      <c r="AU554" s="6"/>
      <c r="AV554" s="6"/>
      <c r="AW554" s="6"/>
      <c r="AX554" s="6"/>
      <c r="AY554" s="6"/>
      <c r="AZ554" s="6"/>
      <c r="BA554" s="8"/>
      <c r="BB554" s="6"/>
      <c r="BC554" s="6"/>
      <c r="BD554" s="6" t="s">
        <v>158</v>
      </c>
      <c r="BE554" s="6"/>
      <c r="BF554" s="6"/>
      <c r="BG554" s="6"/>
      <c r="BH554" s="6"/>
      <c r="BI554" s="6"/>
    </row>
    <row r="555" spans="1:62" x14ac:dyDescent="0.25">
      <c r="A555" s="6" t="s">
        <v>158</v>
      </c>
      <c r="B555" s="6"/>
      <c r="G555" s="6"/>
      <c r="H555" s="6"/>
      <c r="I555" s="6"/>
      <c r="L555" s="57" t="s">
        <v>158</v>
      </c>
      <c r="M555" s="6"/>
      <c r="Q555" s="57" t="s">
        <v>158</v>
      </c>
      <c r="R555" s="6"/>
      <c r="V555" s="57" t="s">
        <v>432</v>
      </c>
      <c r="W555" s="6"/>
      <c r="AA555" s="84" t="s">
        <v>158</v>
      </c>
      <c r="AB555" s="6"/>
      <c r="AC555" s="6"/>
      <c r="AF555" s="84" t="s">
        <v>158</v>
      </c>
      <c r="AG555" s="6"/>
      <c r="AH555" s="6"/>
      <c r="AK555" s="84" t="s">
        <v>158</v>
      </c>
      <c r="AP555" s="308"/>
      <c r="AQ555" s="100"/>
      <c r="AR555" s="6"/>
      <c r="AS555" s="308" t="s">
        <v>158</v>
      </c>
      <c r="AT555" s="6"/>
      <c r="AU555" s="6"/>
      <c r="AV555" s="308" t="s">
        <v>158</v>
      </c>
      <c r="AW555" s="6"/>
      <c r="AX555" s="6"/>
      <c r="AY555" s="6"/>
      <c r="AZ555" s="6"/>
      <c r="BA555" s="8"/>
      <c r="BB555" s="6"/>
      <c r="BC555" s="6"/>
      <c r="BD555" s="6"/>
      <c r="BE555" s="6"/>
      <c r="BF555" s="6"/>
      <c r="BG555" s="6"/>
      <c r="BH555" s="6"/>
      <c r="BI555" s="6"/>
    </row>
    <row r="556" spans="1:62" x14ac:dyDescent="0.25">
      <c r="A556" s="301" t="s">
        <v>680</v>
      </c>
      <c r="B556" s="6"/>
      <c r="G556" s="57" t="s">
        <v>158</v>
      </c>
      <c r="H556" s="6"/>
      <c r="I556" s="6"/>
      <c r="L556" s="6" t="s">
        <v>158</v>
      </c>
      <c r="M556" s="6"/>
      <c r="Q556" s="6" t="s">
        <v>158</v>
      </c>
      <c r="R556" s="6"/>
      <c r="V556" s="6" t="s">
        <v>158</v>
      </c>
      <c r="W556" s="6"/>
      <c r="AA556" s="84" t="s">
        <v>158</v>
      </c>
      <c r="AB556" s="6"/>
      <c r="AC556" s="6"/>
      <c r="AF556" s="308" t="s">
        <v>158</v>
      </c>
      <c r="AG556" s="6"/>
      <c r="AH556" s="6"/>
      <c r="AK556" s="84" t="s">
        <v>158</v>
      </c>
      <c r="AP556" s="84" t="s">
        <v>158</v>
      </c>
      <c r="AQ556" s="100"/>
      <c r="AR556" s="6"/>
      <c r="AS556" s="84" t="s">
        <v>158</v>
      </c>
      <c r="AT556" s="6"/>
      <c r="AU556" s="6"/>
      <c r="AV556" s="84" t="s">
        <v>158</v>
      </c>
      <c r="AW556" s="6"/>
      <c r="AX556" s="6"/>
      <c r="AY556" s="6"/>
      <c r="AZ556" s="6"/>
      <c r="BA556" s="8"/>
      <c r="BB556" s="6"/>
      <c r="BC556" s="6"/>
      <c r="BD556" s="6"/>
      <c r="BE556" s="6"/>
      <c r="BF556" s="6"/>
      <c r="BG556" s="6"/>
      <c r="BH556" s="6"/>
      <c r="BI556" s="6"/>
    </row>
    <row r="557" spans="1:62" x14ac:dyDescent="0.25">
      <c r="A557" s="57" t="s">
        <v>681</v>
      </c>
      <c r="B557" s="6"/>
      <c r="G557" s="6" t="s">
        <v>158</v>
      </c>
      <c r="H557" s="6"/>
      <c r="I557" s="6"/>
      <c r="L557" s="301" t="s">
        <v>680</v>
      </c>
      <c r="M557" s="6"/>
      <c r="Q557" s="301" t="s">
        <v>680</v>
      </c>
      <c r="R557" s="6"/>
      <c r="V557" s="301" t="s">
        <v>680</v>
      </c>
      <c r="W557" s="6"/>
      <c r="AA557" s="57" t="s">
        <v>158</v>
      </c>
      <c r="AB557" s="6"/>
      <c r="AC557" s="6"/>
      <c r="AF557" s="84" t="s">
        <v>158</v>
      </c>
      <c r="AG557" s="6"/>
      <c r="AH557" s="6"/>
      <c r="AK557" s="57" t="s">
        <v>158</v>
      </c>
      <c r="AP557" s="84" t="s">
        <v>158</v>
      </c>
      <c r="AQ557" s="100"/>
      <c r="AR557" s="6"/>
      <c r="AS557" s="84" t="s">
        <v>158</v>
      </c>
      <c r="AT557" s="6"/>
      <c r="AU557" s="6"/>
      <c r="AV557" s="84" t="s">
        <v>158</v>
      </c>
      <c r="AW557" s="6"/>
      <c r="AX557" s="6"/>
      <c r="AY557" s="6"/>
      <c r="AZ557" s="6"/>
      <c r="BA557" s="8"/>
      <c r="BB557" s="6"/>
      <c r="BC557" s="6"/>
      <c r="BD557" s="6"/>
      <c r="BE557" s="6"/>
      <c r="BF557" s="6"/>
      <c r="BG557" s="6"/>
      <c r="BH557" s="6"/>
      <c r="BI557" s="6"/>
    </row>
    <row r="558" spans="1:62" x14ac:dyDescent="0.25">
      <c r="A558" s="57" t="s">
        <v>432</v>
      </c>
      <c r="B558" s="6"/>
      <c r="G558" s="301" t="s">
        <v>680</v>
      </c>
      <c r="H558" s="6"/>
      <c r="I558" s="6"/>
      <c r="L558" s="57" t="s">
        <v>681</v>
      </c>
      <c r="M558" s="6"/>
      <c r="Q558" s="57" t="s">
        <v>681</v>
      </c>
      <c r="R558" s="6"/>
      <c r="V558" s="57" t="s">
        <v>681</v>
      </c>
      <c r="W558" s="6"/>
      <c r="AA558" s="6" t="s">
        <v>158</v>
      </c>
      <c r="AB558" s="6"/>
      <c r="AC558" s="6"/>
      <c r="AF558" s="57" t="s">
        <v>158</v>
      </c>
      <c r="AG558" s="6"/>
      <c r="AH558" s="6"/>
      <c r="AK558" s="57" t="s">
        <v>158</v>
      </c>
      <c r="AP558" s="57" t="s">
        <v>158</v>
      </c>
      <c r="AQ558" s="100"/>
      <c r="AR558" s="6"/>
      <c r="AS558" s="57" t="s">
        <v>158</v>
      </c>
      <c r="AT558" s="6"/>
      <c r="AU558" s="6"/>
      <c r="AV558" s="57" t="s">
        <v>158</v>
      </c>
      <c r="AW558" s="6"/>
      <c r="AX558" s="6"/>
      <c r="AY558" s="6"/>
      <c r="AZ558" s="6"/>
      <c r="BA558" s="8"/>
      <c r="BB558" s="6"/>
      <c r="BC558" s="6"/>
      <c r="BD558" s="6"/>
      <c r="BE558" s="6"/>
      <c r="BF558" s="6"/>
      <c r="BG558" s="6"/>
      <c r="BH558" s="6"/>
      <c r="BI558" s="6"/>
    </row>
    <row r="559" spans="1:62" x14ac:dyDescent="0.25">
      <c r="A559" s="6" t="s">
        <v>158</v>
      </c>
      <c r="B559" s="6"/>
      <c r="G559" s="57" t="s">
        <v>681</v>
      </c>
      <c r="H559" s="6"/>
      <c r="I559" s="6"/>
      <c r="M559" s="6"/>
      <c r="R559" s="6"/>
      <c r="W559" s="6"/>
      <c r="AA559" s="301" t="s">
        <v>680</v>
      </c>
      <c r="AB559" s="6"/>
      <c r="AC559" s="6"/>
      <c r="AF559" s="6" t="s">
        <v>158</v>
      </c>
      <c r="AG559" s="6" t="s">
        <v>158</v>
      </c>
      <c r="AH559" s="6"/>
      <c r="AK559" s="6" t="s">
        <v>158</v>
      </c>
      <c r="AP559" s="57" t="s">
        <v>158</v>
      </c>
      <c r="AQ559" s="100"/>
      <c r="AR559" s="6"/>
      <c r="AS559" s="57" t="s">
        <v>158</v>
      </c>
      <c r="AT559" s="6"/>
      <c r="AU559" s="6"/>
      <c r="AV559" s="57" t="s">
        <v>432</v>
      </c>
      <c r="AW559" s="6"/>
      <c r="AX559" s="6"/>
      <c r="AY559" s="6"/>
      <c r="AZ559" s="6"/>
      <c r="BA559" s="8"/>
      <c r="BB559" s="6"/>
      <c r="BC559" s="6"/>
      <c r="BD559" s="6"/>
      <c r="BE559" s="6"/>
      <c r="BF559" s="6"/>
      <c r="BG559" s="6"/>
      <c r="BH559" s="6"/>
      <c r="BI559" s="6"/>
    </row>
    <row r="560" spans="1:62" x14ac:dyDescent="0.25">
      <c r="A560" s="6" t="s">
        <v>158</v>
      </c>
      <c r="B560" s="6"/>
      <c r="G560" s="57" t="s">
        <v>432</v>
      </c>
      <c r="H560" s="6"/>
      <c r="I560" s="6"/>
      <c r="L560" s="6" t="s">
        <v>158</v>
      </c>
      <c r="M560" s="6"/>
      <c r="Q560" s="6" t="s">
        <v>158</v>
      </c>
      <c r="R560" s="6"/>
      <c r="V560" s="6" t="s">
        <v>158</v>
      </c>
      <c r="W560" s="6"/>
      <c r="AA560" s="57" t="s">
        <v>681</v>
      </c>
      <c r="AB560" s="6"/>
      <c r="AC560" s="6"/>
      <c r="AF560" s="301" t="s">
        <v>680</v>
      </c>
      <c r="AG560" s="6"/>
      <c r="AH560" s="6"/>
      <c r="AK560" s="301" t="s">
        <v>680</v>
      </c>
      <c r="AP560" s="6" t="s">
        <v>158</v>
      </c>
      <c r="AQ560" s="100"/>
      <c r="AR560" s="6"/>
      <c r="AS560" s="6" t="s">
        <v>158</v>
      </c>
      <c r="AT560" s="6"/>
      <c r="AU560" s="6"/>
      <c r="AV560" s="6" t="s">
        <v>158</v>
      </c>
      <c r="AW560" s="6"/>
      <c r="AX560" s="6"/>
      <c r="AY560" s="6"/>
      <c r="AZ560" s="6"/>
      <c r="BA560" s="8"/>
      <c r="BB560" s="6"/>
      <c r="BC560" s="6"/>
      <c r="BD560" s="6"/>
      <c r="BE560" s="6"/>
      <c r="BF560" s="6"/>
      <c r="BG560" s="6"/>
      <c r="BH560" s="6"/>
      <c r="BI560" s="6"/>
    </row>
    <row r="561" spans="1:61" x14ac:dyDescent="0.25">
      <c r="A561" s="6" t="s">
        <v>697</v>
      </c>
      <c r="B561" s="6"/>
      <c r="H561" s="6"/>
      <c r="I561" s="6"/>
      <c r="L561" s="6" t="s">
        <v>697</v>
      </c>
      <c r="Q561" s="6" t="s">
        <v>697</v>
      </c>
      <c r="R561" s="6"/>
      <c r="S561" s="6"/>
      <c r="U561" s="6"/>
      <c r="V561" s="6" t="s">
        <v>697</v>
      </c>
      <c r="W561" s="6"/>
      <c r="X561" s="6"/>
      <c r="Y561" s="6"/>
      <c r="AA561" s="6" t="s">
        <v>158</v>
      </c>
      <c r="AB561" s="6"/>
      <c r="AC561" s="6"/>
      <c r="AF561" s="57" t="s">
        <v>681</v>
      </c>
      <c r="AK561" s="57" t="s">
        <v>681</v>
      </c>
      <c r="AP561" s="301" t="s">
        <v>680</v>
      </c>
      <c r="AQ561" s="100"/>
      <c r="AR561" s="6"/>
      <c r="AS561" s="301" t="s">
        <v>680</v>
      </c>
      <c r="AT561" s="6"/>
      <c r="AU561" s="6"/>
      <c r="AV561" s="301" t="s">
        <v>680</v>
      </c>
      <c r="AW561" s="6"/>
      <c r="AX561" s="6"/>
      <c r="AY561" s="6"/>
      <c r="AZ561" s="6"/>
      <c r="BA561" s="8"/>
      <c r="BB561" s="6"/>
      <c r="BC561" s="6"/>
      <c r="BD561" s="6"/>
      <c r="BE561" s="6"/>
      <c r="BF561" s="6"/>
      <c r="BG561" s="6"/>
      <c r="BH561" s="6"/>
      <c r="BI561" s="6"/>
    </row>
    <row r="562" spans="1:61" x14ac:dyDescent="0.25">
      <c r="A562" s="6" t="s">
        <v>698</v>
      </c>
      <c r="B562" s="6"/>
      <c r="C562" s="6"/>
      <c r="G562" s="6" t="s">
        <v>158</v>
      </c>
      <c r="H562" s="6"/>
      <c r="I562" s="6"/>
      <c r="J562" s="6"/>
      <c r="K562" s="6"/>
      <c r="L562" s="6" t="s">
        <v>698</v>
      </c>
      <c r="M562" s="6"/>
      <c r="N562" s="6"/>
      <c r="O562" s="6"/>
      <c r="Q562" s="6" t="s">
        <v>698</v>
      </c>
      <c r="S562" s="6"/>
      <c r="T562" s="6"/>
      <c r="U562" s="6"/>
      <c r="V562" s="6" t="s">
        <v>698</v>
      </c>
      <c r="W562" s="6"/>
      <c r="X562" s="6"/>
      <c r="Y562" s="6"/>
      <c r="Z562" s="6"/>
      <c r="AA562" s="6" t="s">
        <v>158</v>
      </c>
      <c r="AB562" s="6"/>
      <c r="AC562" s="6"/>
      <c r="AF562" s="6" t="s">
        <v>158</v>
      </c>
      <c r="AK562" s="6" t="s">
        <v>158</v>
      </c>
      <c r="AM562" s="6"/>
      <c r="AN562" s="6"/>
      <c r="AO562" s="6"/>
      <c r="AP562" s="57" t="s">
        <v>681</v>
      </c>
      <c r="AQ562" s="6"/>
      <c r="AR562" s="6"/>
      <c r="AS562" s="57" t="s">
        <v>681</v>
      </c>
      <c r="AT562" s="6"/>
      <c r="AU562" s="6"/>
      <c r="AV562" s="57" t="s">
        <v>681</v>
      </c>
      <c r="AW562" s="6"/>
      <c r="AX562" s="6"/>
      <c r="AY562" s="6"/>
      <c r="AZ562" s="6"/>
      <c r="BA562" s="8"/>
      <c r="BB562" s="6"/>
      <c r="BC562" s="6"/>
      <c r="BD562" s="6"/>
      <c r="BE562" s="6"/>
      <c r="BF562" s="6"/>
      <c r="BG562" s="6"/>
      <c r="BH562" s="6"/>
      <c r="BI562" s="6"/>
    </row>
    <row r="563" spans="1:61" x14ac:dyDescent="0.25">
      <c r="B563" s="6"/>
      <c r="C563" s="6"/>
      <c r="G563" s="6" t="s">
        <v>697</v>
      </c>
      <c r="H563" s="6"/>
      <c r="I563" s="6"/>
      <c r="J563" s="6"/>
      <c r="K563" s="6"/>
      <c r="L563" s="6"/>
      <c r="M563" s="6"/>
      <c r="N563" s="6"/>
      <c r="O563" s="6"/>
      <c r="S563" s="6"/>
      <c r="T563" s="6"/>
      <c r="U563" s="6"/>
      <c r="V563" s="6"/>
      <c r="W563" s="6"/>
      <c r="X563" s="6"/>
      <c r="Y563" s="6"/>
      <c r="Z563" s="6"/>
      <c r="AA563" s="6" t="s">
        <v>697</v>
      </c>
      <c r="AB563" s="6"/>
      <c r="AC563" s="6"/>
      <c r="AD563" s="6"/>
      <c r="AE563" s="6"/>
      <c r="AF563" s="6" t="s">
        <v>158</v>
      </c>
      <c r="AG563" s="6"/>
      <c r="AH563" s="6"/>
      <c r="AI563" s="6"/>
      <c r="AJ563" s="6"/>
      <c r="AK563" s="6" t="s">
        <v>158</v>
      </c>
      <c r="AL563" s="6"/>
      <c r="AM563" s="6"/>
      <c r="AN563" s="6"/>
      <c r="AO563" s="6"/>
      <c r="AQ563" s="6"/>
      <c r="AR563" s="6"/>
      <c r="AT563" s="6"/>
      <c r="AU563" s="6"/>
      <c r="AW563" s="6"/>
      <c r="AX563" s="6"/>
      <c r="AY563" s="6"/>
      <c r="AZ563" s="6"/>
      <c r="BA563" s="8"/>
      <c r="BB563" s="6"/>
      <c r="BC563" s="6"/>
      <c r="BD563" s="6"/>
      <c r="BE563" s="6"/>
      <c r="BF563" s="6"/>
      <c r="BG563" s="6"/>
      <c r="BH563" s="6"/>
      <c r="BI563" s="6"/>
    </row>
    <row r="564" spans="1:61" x14ac:dyDescent="0.25">
      <c r="A564" s="6"/>
      <c r="E564" s="6"/>
      <c r="F564" s="6"/>
      <c r="G564" s="6" t="s">
        <v>698</v>
      </c>
      <c r="H564" s="6"/>
      <c r="I564" s="6"/>
      <c r="J564" s="6"/>
      <c r="K564" s="6"/>
      <c r="L564" s="6"/>
      <c r="M564" s="6"/>
      <c r="Q564" s="6"/>
      <c r="R564" s="6"/>
      <c r="S564" s="6"/>
      <c r="T564" s="6"/>
      <c r="U564" s="6"/>
      <c r="V564" s="6"/>
      <c r="W564" s="6"/>
      <c r="X564" s="6"/>
      <c r="Y564" s="6"/>
      <c r="Z564" s="6"/>
      <c r="AA564" s="6" t="s">
        <v>698</v>
      </c>
      <c r="AB564" s="6"/>
      <c r="AC564" s="6"/>
      <c r="AD564" s="6"/>
      <c r="AE564" s="6"/>
      <c r="AF564" s="6" t="s">
        <v>697</v>
      </c>
      <c r="AG564" s="6"/>
      <c r="AH564" s="6"/>
      <c r="AI564" s="6"/>
      <c r="AJ564" s="6"/>
      <c r="AK564" s="6" t="s">
        <v>697</v>
      </c>
      <c r="AL564" s="6"/>
      <c r="AM564" s="6"/>
      <c r="AN564" s="6"/>
      <c r="AO564" s="6"/>
      <c r="AP564" s="6" t="s">
        <v>696</v>
      </c>
      <c r="AQ564" s="6"/>
      <c r="AR564" s="6"/>
      <c r="AS564" s="6" t="s">
        <v>158</v>
      </c>
      <c r="AT564" s="6"/>
      <c r="AU564" s="6"/>
      <c r="AV564" s="6" t="s">
        <v>158</v>
      </c>
      <c r="AW564" s="6"/>
      <c r="AX564" s="6"/>
      <c r="AY564" s="6"/>
      <c r="AZ564" s="6"/>
      <c r="BA564" s="8"/>
      <c r="BB564" s="6"/>
      <c r="BC564" s="6"/>
      <c r="BD564" s="6"/>
      <c r="BE564" s="6"/>
      <c r="BF564" s="6"/>
      <c r="BG564" s="6"/>
    </row>
    <row r="565" spans="1:61" x14ac:dyDescent="0.25">
      <c r="A565" s="6"/>
      <c r="E565" s="6"/>
      <c r="F565" s="6"/>
      <c r="G565" s="6"/>
      <c r="H565" s="6"/>
      <c r="I565" s="6"/>
      <c r="J565" s="6"/>
      <c r="K565" s="6"/>
      <c r="L565" s="6"/>
      <c r="M565" s="6"/>
      <c r="Q565" s="6"/>
      <c r="R565" s="6"/>
      <c r="S565" s="6"/>
      <c r="T565" s="6"/>
      <c r="U565" s="6"/>
      <c r="V565" s="6"/>
      <c r="W565" s="6"/>
      <c r="X565" s="6"/>
      <c r="Y565" s="6"/>
      <c r="Z565" s="6"/>
      <c r="AA565" s="6"/>
      <c r="AB565" s="6"/>
      <c r="AC565" s="6"/>
      <c r="AD565" s="6"/>
      <c r="AE565" s="6"/>
      <c r="AF565" s="6" t="s">
        <v>698</v>
      </c>
      <c r="AG565" s="6"/>
      <c r="AH565" s="6"/>
      <c r="AI565" s="6"/>
      <c r="AJ565" s="6"/>
      <c r="AK565" s="6" t="s">
        <v>698</v>
      </c>
      <c r="AL565" s="6"/>
      <c r="AM565" s="6"/>
      <c r="AN565" s="6"/>
      <c r="AO565" s="6"/>
      <c r="AP565" s="6" t="s">
        <v>697</v>
      </c>
      <c r="AQ565" s="6"/>
      <c r="AR565" s="6"/>
      <c r="AS565" s="6" t="s">
        <v>697</v>
      </c>
      <c r="AT565" s="6"/>
      <c r="AU565" s="6"/>
      <c r="AV565" s="6" t="s">
        <v>697</v>
      </c>
      <c r="AW565" s="6"/>
      <c r="AX565" s="6"/>
      <c r="AY565" s="6"/>
      <c r="AZ565" s="6"/>
      <c r="BA565" s="8"/>
      <c r="BB565" s="6"/>
      <c r="BC565" s="6"/>
      <c r="BD565" s="6"/>
      <c r="BE565" s="6"/>
      <c r="BF565" s="6"/>
      <c r="BG565" s="6"/>
    </row>
    <row r="566" spans="1:61" x14ac:dyDescent="0.25">
      <c r="A566" s="6"/>
      <c r="E566" s="6"/>
      <c r="F566" s="6"/>
      <c r="G566" s="6"/>
      <c r="H566" s="6"/>
      <c r="I566" s="6"/>
      <c r="J566" s="6"/>
      <c r="K566" s="6"/>
      <c r="L566" s="6"/>
      <c r="M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t="s">
        <v>698</v>
      </c>
      <c r="AQ566" s="6"/>
      <c r="AR566" s="6"/>
      <c r="AS566" s="6" t="s">
        <v>698</v>
      </c>
      <c r="AT566" s="6"/>
      <c r="AU566" s="6"/>
      <c r="AV566" s="6" t="s">
        <v>698</v>
      </c>
      <c r="AW566" s="6"/>
      <c r="AX566" s="6"/>
      <c r="AY566" s="6"/>
      <c r="AZ566" s="6"/>
      <c r="BA566" s="8"/>
      <c r="BB566" s="6"/>
      <c r="BC566" s="6"/>
      <c r="BD566" s="6"/>
      <c r="BE566" s="6"/>
      <c r="BF566" s="6"/>
      <c r="BG566" s="6"/>
    </row>
    <row r="567" spans="1:61" x14ac:dyDescent="0.25">
      <c r="A567" s="6"/>
      <c r="E567" s="6"/>
      <c r="F567" s="6"/>
      <c r="G567" s="6"/>
      <c r="H567" s="6"/>
      <c r="I567" s="6"/>
      <c r="J567" s="6"/>
      <c r="K567" s="6"/>
      <c r="L567" s="6"/>
      <c r="M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
      <c r="BB567" s="6"/>
      <c r="BC567" s="6"/>
      <c r="BD567" s="6"/>
      <c r="BE567" s="6"/>
      <c r="BF567" s="6"/>
      <c r="BG567" s="6"/>
    </row>
    <row r="568" spans="1:61" x14ac:dyDescent="0.25">
      <c r="A568" s="6"/>
      <c r="E568" s="6"/>
      <c r="F568" s="6"/>
      <c r="G568" s="6"/>
      <c r="H568" s="6"/>
      <c r="I568" s="6"/>
      <c r="J568" s="6"/>
      <c r="K568" s="6"/>
      <c r="L568" s="6"/>
      <c r="M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
      <c r="BB568" s="6"/>
      <c r="BC568" s="6"/>
      <c r="BD568" s="6"/>
      <c r="BE568" s="6"/>
      <c r="BF568" s="6"/>
      <c r="BG568" s="6"/>
    </row>
    <row r="569" spans="1:61" x14ac:dyDescent="0.25">
      <c r="A569" s="6"/>
      <c r="E569" s="6"/>
      <c r="F569" s="6"/>
      <c r="G569" s="6"/>
      <c r="H569" s="6"/>
      <c r="I569" s="6"/>
      <c r="J569" s="6"/>
      <c r="K569" s="6"/>
      <c r="L569" s="6"/>
      <c r="M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
      <c r="BB569" s="6"/>
      <c r="BC569" s="6"/>
      <c r="BD569" s="6"/>
      <c r="BE569" s="6"/>
      <c r="BF569" s="6"/>
      <c r="BG569" s="6"/>
    </row>
    <row r="570" spans="1:61" x14ac:dyDescent="0.25">
      <c r="A570" s="6"/>
      <c r="E570" s="6"/>
      <c r="F570" s="6"/>
      <c r="G570" s="6"/>
      <c r="H570" s="6"/>
      <c r="I570" s="6"/>
      <c r="J570" s="6"/>
      <c r="K570" s="6"/>
      <c r="L570" s="6"/>
      <c r="M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
      <c r="BB570" s="6"/>
      <c r="BC570" s="6"/>
      <c r="BD570" s="6"/>
      <c r="BE570" s="6"/>
      <c r="BF570" s="6"/>
      <c r="BG570" s="6"/>
    </row>
    <row r="571" spans="1:61" x14ac:dyDescent="0.25">
      <c r="A571" s="6"/>
      <c r="E571" s="6"/>
      <c r="F571" s="6"/>
      <c r="G571" s="6"/>
      <c r="H571" s="6"/>
      <c r="I571" s="6"/>
      <c r="J571" s="6"/>
      <c r="K571" s="6"/>
      <c r="L571" s="6"/>
      <c r="M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
      <c r="BB571" s="6"/>
      <c r="BC571" s="6"/>
      <c r="BD571" s="6"/>
      <c r="BE571" s="6"/>
      <c r="BF571" s="6"/>
      <c r="BG571" s="6"/>
    </row>
    <row r="572" spans="1:61" x14ac:dyDescent="0.25">
      <c r="A572" s="6"/>
      <c r="E572" s="6"/>
      <c r="F572" s="6"/>
      <c r="G572" s="6"/>
      <c r="H572" s="6"/>
      <c r="I572" s="6"/>
      <c r="J572" s="6"/>
      <c r="K572" s="6"/>
      <c r="L572" s="6"/>
      <c r="M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
      <c r="BB572" s="6"/>
      <c r="BC572" s="6"/>
      <c r="BD572" s="6"/>
      <c r="BE572" s="6"/>
      <c r="BF572" s="6"/>
      <c r="BG572" s="6"/>
    </row>
    <row r="573" spans="1:61" x14ac:dyDescent="0.25">
      <c r="A573" s="6"/>
      <c r="E573" s="6"/>
      <c r="F573" s="6"/>
      <c r="G573" s="6"/>
      <c r="H573" s="6"/>
      <c r="I573" s="6"/>
      <c r="J573" s="6"/>
      <c r="K573" s="6"/>
      <c r="L573" s="6"/>
      <c r="M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
      <c r="BB573" s="6"/>
      <c r="BC573" s="6"/>
      <c r="BD573" s="6"/>
      <c r="BE573" s="6"/>
      <c r="BF573" s="6"/>
      <c r="BG573" s="6"/>
    </row>
    <row r="574" spans="1:61" x14ac:dyDescent="0.25">
      <c r="A574" s="6"/>
      <c r="E574" s="6"/>
      <c r="F574" s="6"/>
      <c r="G574" s="6"/>
      <c r="H574" s="6"/>
      <c r="I574" s="6"/>
      <c r="J574" s="6"/>
      <c r="K574" s="6"/>
      <c r="L574" s="6"/>
      <c r="M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
      <c r="BB574" s="6"/>
      <c r="BC574" s="6"/>
      <c r="BD574" s="6"/>
      <c r="BE574" s="6"/>
      <c r="BF574" s="6"/>
      <c r="BG574" s="6"/>
    </row>
    <row r="575" spans="1:61" x14ac:dyDescent="0.25">
      <c r="A575" s="6"/>
      <c r="E575" s="6"/>
      <c r="F575" s="6"/>
      <c r="G575" s="6"/>
      <c r="H575" s="6"/>
      <c r="I575" s="6"/>
      <c r="J575" s="6"/>
      <c r="K575" s="6"/>
      <c r="L575" s="6"/>
      <c r="M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
      <c r="BB575" s="6"/>
      <c r="BC575" s="6"/>
      <c r="BD575" s="6"/>
      <c r="BE575" s="6"/>
      <c r="BF575" s="6"/>
      <c r="BG575" s="6"/>
    </row>
    <row r="576" spans="1:61" x14ac:dyDescent="0.25">
      <c r="A576" s="6"/>
      <c r="E576" s="6"/>
      <c r="F576" s="6"/>
      <c r="G576" s="6"/>
      <c r="H576" s="6"/>
      <c r="I576" s="6"/>
      <c r="J576" s="6"/>
      <c r="K576" s="6"/>
      <c r="L576" s="6"/>
      <c r="M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
      <c r="BB576" s="6"/>
      <c r="BC576" s="6"/>
      <c r="BD576" s="6"/>
      <c r="BE576" s="6"/>
      <c r="BF576" s="6"/>
      <c r="BG576" s="6"/>
    </row>
    <row r="577" spans="1:61" x14ac:dyDescent="0.25">
      <c r="A577" s="6"/>
      <c r="E577" s="6"/>
      <c r="F577" s="6"/>
      <c r="G577" s="6"/>
      <c r="H577" s="6"/>
      <c r="I577" s="6"/>
      <c r="J577" s="6"/>
      <c r="K577" s="6"/>
      <c r="L577" s="6"/>
      <c r="M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
      <c r="BB577" s="6"/>
      <c r="BC577" s="6"/>
      <c r="BD577" s="6"/>
      <c r="BE577" s="6"/>
      <c r="BF577" s="6"/>
      <c r="BG577" s="6"/>
    </row>
    <row r="578" spans="1:61" x14ac:dyDescent="0.25">
      <c r="A578" s="6"/>
      <c r="E578" s="6"/>
      <c r="F578" s="6"/>
      <c r="G578" s="6"/>
      <c r="H578" s="6"/>
      <c r="I578" s="6"/>
      <c r="J578" s="6"/>
      <c r="K578" s="6"/>
      <c r="L578" s="6"/>
      <c r="M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
      <c r="BB578" s="6"/>
      <c r="BC578" s="6"/>
      <c r="BD578" s="6"/>
      <c r="BE578" s="6"/>
      <c r="BF578" s="6"/>
      <c r="BG578" s="6"/>
    </row>
    <row r="579" spans="1:61" x14ac:dyDescent="0.25">
      <c r="A579" s="6"/>
      <c r="E579" s="6"/>
      <c r="F579" s="6"/>
      <c r="G579" s="6"/>
      <c r="H579" s="6"/>
      <c r="I579" s="6"/>
      <c r="J579" s="6"/>
      <c r="K579" s="6"/>
      <c r="L579" s="6"/>
      <c r="M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
      <c r="BB579" s="6"/>
      <c r="BC579" s="6"/>
      <c r="BD579" s="6"/>
      <c r="BE579" s="6"/>
      <c r="BF579" s="6"/>
      <c r="BG579" s="6"/>
    </row>
    <row r="580" spans="1:61" x14ac:dyDescent="0.25">
      <c r="B580" s="6"/>
      <c r="C580" s="6"/>
      <c r="G580" s="6"/>
      <c r="H580" s="6"/>
      <c r="I580" s="6"/>
      <c r="J580" s="6"/>
      <c r="K580" s="6"/>
      <c r="L580" s="6"/>
      <c r="M580" s="6"/>
      <c r="N580" s="6"/>
      <c r="O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
      <c r="BB580" s="6"/>
      <c r="BC580" s="6"/>
      <c r="BD580" s="6"/>
      <c r="BE580" s="6"/>
      <c r="BF580" s="6"/>
      <c r="BG580" s="6"/>
      <c r="BH580" s="6"/>
      <c r="BI580" s="6"/>
    </row>
    <row r="581" spans="1:61" x14ac:dyDescent="0.25">
      <c r="B581" s="6"/>
      <c r="C581" s="6"/>
      <c r="G581" s="6"/>
      <c r="H581" s="6"/>
      <c r="I581" s="6"/>
      <c r="J581" s="6"/>
      <c r="K581" s="6"/>
      <c r="L581" s="6"/>
      <c r="M581" s="6"/>
      <c r="N581" s="6"/>
      <c r="O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
      <c r="BB581" s="6"/>
      <c r="BC581" s="6"/>
      <c r="BD581" s="6"/>
      <c r="BE581" s="6"/>
      <c r="BF581" s="6"/>
      <c r="BG581" s="6"/>
      <c r="BH581" s="6"/>
      <c r="BI581" s="6"/>
    </row>
    <row r="582" spans="1:61" x14ac:dyDescent="0.25">
      <c r="B582" s="6"/>
      <c r="C582" s="6"/>
      <c r="G582" s="6"/>
      <c r="H582" s="6"/>
      <c r="I582" s="6"/>
      <c r="J582" s="6"/>
      <c r="K582" s="6"/>
      <c r="L582" s="6"/>
      <c r="M582" s="6"/>
      <c r="N582" s="6"/>
      <c r="O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
      <c r="BB582" s="6"/>
      <c r="BC582" s="6"/>
      <c r="BD582" s="6"/>
      <c r="BE582" s="6"/>
      <c r="BF582" s="6"/>
      <c r="BG582" s="6"/>
      <c r="BH582" s="6"/>
      <c r="BI582" s="6"/>
    </row>
    <row r="583" spans="1:61" x14ac:dyDescent="0.25">
      <c r="B583" s="6"/>
      <c r="C583" s="6"/>
      <c r="G583" s="6"/>
      <c r="H583" s="6"/>
      <c r="I583" s="6"/>
      <c r="J583" s="6"/>
      <c r="K583" s="6"/>
      <c r="L583" s="6"/>
      <c r="M583" s="6"/>
      <c r="N583" s="6"/>
      <c r="O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
      <c r="BB583" s="6"/>
      <c r="BC583" s="6"/>
      <c r="BD583" s="6"/>
      <c r="BE583" s="6"/>
      <c r="BF583" s="6"/>
      <c r="BG583" s="6"/>
      <c r="BH583" s="6"/>
      <c r="BI583" s="6"/>
    </row>
    <row r="584" spans="1:61" x14ac:dyDescent="0.25">
      <c r="B584" s="6"/>
      <c r="C584" s="6"/>
      <c r="G584" s="6"/>
      <c r="H584" s="6"/>
      <c r="I584" s="6"/>
      <c r="J584" s="6"/>
      <c r="K584" s="6"/>
      <c r="L584" s="6"/>
      <c r="M584" s="6"/>
      <c r="N584" s="6"/>
      <c r="O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
      <c r="BB584" s="6"/>
      <c r="BC584" s="6"/>
      <c r="BD584" s="6"/>
      <c r="BE584" s="6"/>
      <c r="BF584" s="6"/>
      <c r="BG584" s="6"/>
      <c r="BH584" s="6"/>
      <c r="BI584" s="6"/>
    </row>
    <row r="585" spans="1:61" x14ac:dyDescent="0.25">
      <c r="B585" s="6"/>
      <c r="C585" s="6"/>
      <c r="G585" s="6"/>
      <c r="H585" s="6"/>
      <c r="I585" s="6"/>
      <c r="J585" s="6"/>
      <c r="K585" s="6"/>
      <c r="L585" s="6"/>
      <c r="M585" s="6"/>
      <c r="N585" s="6"/>
      <c r="O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
      <c r="BB585" s="6"/>
      <c r="BC585" s="6"/>
      <c r="BD585" s="6"/>
      <c r="BE585" s="6"/>
      <c r="BF585" s="6"/>
      <c r="BG585" s="6"/>
      <c r="BH585" s="6"/>
      <c r="BI585" s="6"/>
    </row>
    <row r="586" spans="1:61" x14ac:dyDescent="0.25">
      <c r="B586" s="6"/>
      <c r="C586" s="6"/>
      <c r="G586" s="6"/>
      <c r="H586" s="6"/>
      <c r="I586" s="6"/>
      <c r="J586" s="6"/>
      <c r="K586" s="6"/>
      <c r="L586" s="6"/>
      <c r="M586" s="6"/>
      <c r="N586" s="6"/>
      <c r="O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
      <c r="BB586" s="6"/>
      <c r="BC586" s="6"/>
      <c r="BD586" s="6"/>
      <c r="BE586" s="6"/>
      <c r="BF586" s="6"/>
      <c r="BG586" s="6"/>
      <c r="BH586" s="6"/>
      <c r="BI586" s="6"/>
    </row>
    <row r="587" spans="1:61" x14ac:dyDescent="0.25">
      <c r="B587" s="6"/>
      <c r="C587" s="6"/>
      <c r="G587" s="6"/>
      <c r="H587" s="6"/>
      <c r="I587" s="6"/>
      <c r="J587" s="6"/>
      <c r="K587" s="6"/>
      <c r="L587" s="6"/>
      <c r="M587" s="6"/>
      <c r="N587" s="6"/>
      <c r="O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
      <c r="BB587" s="6"/>
      <c r="BC587" s="6"/>
      <c r="BD587" s="6"/>
      <c r="BE587" s="6"/>
      <c r="BF587" s="6"/>
      <c r="BG587" s="6"/>
      <c r="BH587" s="6"/>
      <c r="BI587" s="6"/>
    </row>
    <row r="588" spans="1:61" x14ac:dyDescent="0.25">
      <c r="B588" s="6"/>
      <c r="C588" s="6"/>
      <c r="G588" s="6"/>
      <c r="H588" s="6"/>
      <c r="I588" s="6"/>
      <c r="J588" s="6"/>
      <c r="K588" s="6"/>
      <c r="L588" s="6"/>
      <c r="M588" s="6"/>
      <c r="N588" s="6"/>
      <c r="O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
      <c r="BB588" s="6"/>
      <c r="BC588" s="6"/>
      <c r="BD588" s="6"/>
      <c r="BE588" s="6"/>
      <c r="BF588" s="6"/>
      <c r="BG588" s="6"/>
      <c r="BH588" s="6"/>
      <c r="BI588" s="6"/>
    </row>
    <row r="589" spans="1:61" x14ac:dyDescent="0.25">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
      <c r="BB589" s="6"/>
      <c r="BC589" s="6"/>
      <c r="BD589" s="6"/>
      <c r="BE589" s="6"/>
      <c r="BF589" s="6"/>
      <c r="BG589" s="6"/>
      <c r="BH589" s="6"/>
      <c r="BI589" s="6"/>
    </row>
    <row r="590" spans="1:61" x14ac:dyDescent="0.2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
      <c r="BB590" s="6"/>
      <c r="BC590" s="6"/>
      <c r="BD590" s="6"/>
      <c r="BE590" s="6"/>
      <c r="BF590" s="6"/>
      <c r="BG590" s="6"/>
      <c r="BH590" s="6"/>
      <c r="BI590" s="6"/>
    </row>
    <row r="591" spans="1:6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
      <c r="BB591" s="6"/>
      <c r="BC591" s="6"/>
      <c r="BD591" s="6"/>
      <c r="BE591" s="6"/>
      <c r="BF591" s="6"/>
      <c r="BG591" s="6"/>
      <c r="BH591" s="6"/>
      <c r="BI591" s="6"/>
    </row>
    <row r="592" spans="1:61" x14ac:dyDescent="0.25">
      <c r="A592" s="6" t="s">
        <v>158</v>
      </c>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
      <c r="BB592" s="6"/>
      <c r="BC592" s="6"/>
      <c r="BD592" s="6"/>
      <c r="BE592" s="6"/>
      <c r="BF592" s="6"/>
      <c r="BG592" s="6"/>
      <c r="BH592" s="6"/>
      <c r="BI592" s="6"/>
    </row>
    <row r="593" spans="1:6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
      <c r="BB593" s="6"/>
      <c r="BC593" s="6"/>
      <c r="BD593" s="6"/>
      <c r="BE593" s="6"/>
      <c r="BF593" s="6"/>
      <c r="BG593" s="6"/>
      <c r="BH593" s="6"/>
      <c r="BI593" s="6"/>
    </row>
    <row r="594" spans="1:6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
      <c r="BB594" s="6"/>
      <c r="BC594" s="6"/>
      <c r="BD594" s="6"/>
      <c r="BE594" s="6"/>
      <c r="BF594" s="6"/>
      <c r="BG594" s="6"/>
      <c r="BH594" s="6"/>
      <c r="BI594" s="6"/>
    </row>
    <row r="595" spans="1:6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
      <c r="BB595" s="6"/>
      <c r="BC595" s="6"/>
      <c r="BD595" s="6"/>
      <c r="BE595" s="6"/>
      <c r="BF595" s="6"/>
      <c r="BG595" s="6"/>
      <c r="BH595" s="6"/>
      <c r="BI595" s="6"/>
    </row>
    <row r="596" spans="1:6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
      <c r="BB596" s="6"/>
      <c r="BC596" s="6"/>
      <c r="BD596" s="6"/>
      <c r="BE596" s="6"/>
      <c r="BF596" s="6"/>
      <c r="BG596" s="6"/>
      <c r="BH596" s="6"/>
      <c r="BI596" s="6"/>
    </row>
    <row r="597" spans="1:6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
      <c r="BB597" s="6"/>
      <c r="BC597" s="6"/>
      <c r="BD597" s="6"/>
      <c r="BE597" s="6"/>
      <c r="BF597" s="6"/>
      <c r="BG597" s="6"/>
      <c r="BH597" s="6"/>
      <c r="BI597" s="6"/>
    </row>
    <row r="598" spans="1:6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
      <c r="BB598" s="6"/>
      <c r="BC598" s="6"/>
      <c r="BD598" s="6"/>
      <c r="BE598" s="6"/>
      <c r="BF598" s="6"/>
      <c r="BG598" s="6"/>
      <c r="BH598" s="6"/>
      <c r="BI598" s="6"/>
    </row>
    <row r="599" spans="1:6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
      <c r="BB599" s="6"/>
      <c r="BC599" s="6"/>
      <c r="BD599" s="6"/>
      <c r="BE599" s="6"/>
      <c r="BF599" s="6"/>
      <c r="BG599" s="6"/>
      <c r="BH599" s="6"/>
      <c r="BI599" s="6"/>
    </row>
    <row r="600" spans="1:6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
      <c r="BB600" s="6"/>
      <c r="BC600" s="6"/>
      <c r="BD600" s="6"/>
      <c r="BE600" s="6"/>
      <c r="BF600" s="6"/>
      <c r="BG600" s="6"/>
      <c r="BH600" s="6"/>
      <c r="BI600" s="6"/>
    </row>
    <row r="601" spans="1:6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
      <c r="BB601" s="6"/>
      <c r="BC601" s="6"/>
      <c r="BD601" s="6"/>
      <c r="BE601" s="6"/>
      <c r="BF601" s="6"/>
      <c r="BG601" s="6"/>
      <c r="BH601" s="6"/>
      <c r="BI601" s="6"/>
    </row>
    <row r="602" spans="1:6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
      <c r="BB602" s="6"/>
      <c r="BC602" s="6"/>
      <c r="BD602" s="6"/>
      <c r="BE602" s="6"/>
      <c r="BF602" s="6"/>
      <c r="BG602" s="6"/>
      <c r="BH602" s="6"/>
      <c r="BI602" s="6"/>
    </row>
    <row r="603" spans="1:6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
      <c r="BB603" s="6"/>
      <c r="BC603" s="6"/>
      <c r="BD603" s="6"/>
      <c r="BE603" s="6"/>
      <c r="BF603" s="6"/>
      <c r="BG603" s="6"/>
      <c r="BH603" s="6"/>
      <c r="BI603" s="6"/>
    </row>
    <row r="604" spans="1:6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
      <c r="BB604" s="6"/>
      <c r="BC604" s="6"/>
      <c r="BD604" s="6"/>
      <c r="BE604" s="6"/>
      <c r="BF604" s="6"/>
      <c r="BG604" s="6"/>
      <c r="BH604" s="6"/>
      <c r="BI604" s="6"/>
    </row>
    <row r="605" spans="1:6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
      <c r="BB605" s="6"/>
      <c r="BC605" s="6"/>
      <c r="BD605" s="6"/>
      <c r="BE605" s="6"/>
      <c r="BF605" s="6"/>
      <c r="BG605" s="6"/>
      <c r="BH605" s="6"/>
      <c r="BI605" s="6"/>
    </row>
    <row r="606" spans="1:6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
      <c r="BB606" s="6"/>
      <c r="BC606" s="6"/>
      <c r="BD606" s="6"/>
      <c r="BE606" s="6"/>
      <c r="BF606" s="6"/>
      <c r="BG606" s="6"/>
      <c r="BH606" s="6"/>
      <c r="BI606" s="6"/>
    </row>
    <row r="607" spans="1:6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
      <c r="BB607" s="6"/>
      <c r="BC607" s="6"/>
      <c r="BD607" s="6"/>
      <c r="BE607" s="6"/>
      <c r="BF607" s="6"/>
      <c r="BG607" s="6"/>
      <c r="BH607" s="6"/>
      <c r="BI607" s="6"/>
    </row>
    <row r="608" spans="1:6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
      <c r="BB608" s="6"/>
      <c r="BC608" s="6"/>
      <c r="BD608" s="6"/>
      <c r="BE608" s="6"/>
      <c r="BF608" s="6"/>
      <c r="BG608" s="6"/>
      <c r="BH608" s="6"/>
      <c r="BI608" s="6"/>
    </row>
    <row r="609" spans="1:6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
      <c r="BB609" s="6"/>
      <c r="BC609" s="6"/>
      <c r="BD609" s="6"/>
      <c r="BE609" s="6"/>
      <c r="BF609" s="6"/>
      <c r="BG609" s="6"/>
      <c r="BH609" s="6"/>
      <c r="BI609" s="6"/>
    </row>
    <row r="610" spans="1:6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
      <c r="BB610" s="6"/>
      <c r="BC610" s="6"/>
      <c r="BD610" s="6"/>
      <c r="BE610" s="6"/>
      <c r="BF610" s="6"/>
      <c r="BG610" s="6"/>
      <c r="BH610" s="6"/>
      <c r="BI610" s="6"/>
    </row>
    <row r="611" spans="1:6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
      <c r="BB611" s="6"/>
      <c r="BC611" s="6"/>
      <c r="BD611" s="6"/>
      <c r="BE611" s="6"/>
      <c r="BF611" s="6"/>
      <c r="BG611" s="6"/>
      <c r="BH611" s="6"/>
      <c r="BI611" s="6"/>
    </row>
    <row r="612" spans="1:6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
      <c r="BB612" s="6"/>
      <c r="BC612" s="6"/>
      <c r="BD612" s="6"/>
      <c r="BE612" s="6"/>
      <c r="BF612" s="6"/>
      <c r="BG612" s="6"/>
      <c r="BH612" s="6"/>
      <c r="BI612" s="6"/>
    </row>
    <row r="613" spans="1:6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
      <c r="BB613" s="6"/>
      <c r="BC613" s="6"/>
      <c r="BD613" s="6"/>
      <c r="BE613" s="6"/>
      <c r="BF613" s="6"/>
      <c r="BG613" s="6"/>
      <c r="BH613" s="6"/>
      <c r="BI613" s="6"/>
    </row>
    <row r="614" spans="1:6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
      <c r="BB614" s="6"/>
      <c r="BC614" s="6"/>
      <c r="BD614" s="6"/>
      <c r="BE614" s="6"/>
      <c r="BF614" s="6"/>
      <c r="BG614" s="6"/>
      <c r="BH614" s="6"/>
      <c r="BI614" s="6"/>
    </row>
    <row r="615" spans="1:6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
      <c r="BB615" s="6"/>
      <c r="BC615" s="6"/>
      <c r="BD615" s="6"/>
      <c r="BE615" s="6"/>
      <c r="BF615" s="6"/>
      <c r="BG615" s="6"/>
      <c r="BH615" s="6"/>
      <c r="BI615" s="6"/>
    </row>
    <row r="616" spans="1:6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
      <c r="BB616" s="6"/>
      <c r="BC616" s="6"/>
      <c r="BD616" s="6"/>
      <c r="BE616" s="6"/>
      <c r="BF616" s="6"/>
      <c r="BG616" s="6"/>
      <c r="BH616" s="6"/>
      <c r="BI616" s="6"/>
    </row>
    <row r="617" spans="1:6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
      <c r="BB617" s="6"/>
      <c r="BC617" s="6"/>
      <c r="BD617" s="6"/>
      <c r="BE617" s="6"/>
      <c r="BF617" s="6"/>
      <c r="BG617" s="6"/>
      <c r="BH617" s="6"/>
      <c r="BI617" s="6"/>
    </row>
    <row r="618" spans="1:6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
      <c r="BB618" s="6"/>
      <c r="BC618" s="6"/>
      <c r="BD618" s="6"/>
      <c r="BE618" s="6"/>
      <c r="BF618" s="6"/>
      <c r="BG618" s="6"/>
      <c r="BH618" s="6"/>
      <c r="BI618" s="6"/>
    </row>
    <row r="619" spans="1:6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
      <c r="BB619" s="6"/>
      <c r="BC619" s="6"/>
      <c r="BD619" s="6"/>
      <c r="BE619" s="6"/>
      <c r="BF619" s="6"/>
      <c r="BG619" s="6"/>
      <c r="BH619" s="6"/>
      <c r="BI619" s="6"/>
    </row>
    <row r="620" spans="1:6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
      <c r="BB620" s="6"/>
      <c r="BC620" s="6"/>
      <c r="BD620" s="6"/>
      <c r="BE620" s="6"/>
      <c r="BF620" s="6"/>
      <c r="BG620" s="6"/>
      <c r="BH620" s="6"/>
      <c r="BI620" s="6"/>
    </row>
    <row r="621" spans="1:6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
      <c r="BB621" s="6"/>
      <c r="BC621" s="6"/>
      <c r="BD621" s="6"/>
      <c r="BE621" s="6"/>
      <c r="BF621" s="6"/>
      <c r="BG621" s="6"/>
      <c r="BH621" s="6"/>
      <c r="BI621" s="6"/>
    </row>
    <row r="622" spans="1:6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
      <c r="BB622" s="6"/>
      <c r="BC622" s="6"/>
      <c r="BD622" s="6"/>
      <c r="BE622" s="6"/>
      <c r="BF622" s="6"/>
      <c r="BG622" s="6"/>
      <c r="BH622" s="6"/>
      <c r="BI622" s="6"/>
    </row>
    <row r="623" spans="1:6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
      <c r="BB623" s="6"/>
      <c r="BC623" s="6"/>
      <c r="BD623" s="6"/>
      <c r="BE623" s="6"/>
      <c r="BF623" s="6"/>
      <c r="BG623" s="6"/>
      <c r="BH623" s="6"/>
      <c r="BI623" s="6"/>
    </row>
    <row r="624" spans="1:6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
      <c r="BB624" s="6"/>
      <c r="BC624" s="6"/>
      <c r="BD624" s="6"/>
      <c r="BE624" s="6"/>
      <c r="BF624" s="6"/>
      <c r="BG624" s="6"/>
      <c r="BH624" s="6"/>
      <c r="BI624" s="6"/>
    </row>
    <row r="625" spans="1:6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
      <c r="BB625" s="6"/>
      <c r="BC625" s="6"/>
      <c r="BD625" s="6"/>
      <c r="BE625" s="6"/>
      <c r="BF625" s="6"/>
      <c r="BG625" s="6"/>
      <c r="BH625" s="6"/>
      <c r="BI625" s="6"/>
    </row>
    <row r="626" spans="1:6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
      <c r="BB626" s="6"/>
      <c r="BC626" s="6"/>
      <c r="BD626" s="6"/>
      <c r="BE626" s="6"/>
      <c r="BF626" s="6"/>
      <c r="BG626" s="6"/>
      <c r="BH626" s="6"/>
      <c r="BI626" s="6"/>
    </row>
    <row r="627" spans="1:6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
      <c r="BB627" s="6"/>
      <c r="BC627" s="6"/>
      <c r="BD627" s="6"/>
      <c r="BE627" s="6"/>
      <c r="BF627" s="6"/>
      <c r="BG627" s="6"/>
      <c r="BH627" s="6"/>
      <c r="BI627" s="6"/>
    </row>
    <row r="628" spans="1:6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
      <c r="BB628" s="6"/>
      <c r="BC628" s="6"/>
      <c r="BD628" s="6"/>
      <c r="BE628" s="6"/>
      <c r="BF628" s="6"/>
      <c r="BG628" s="6"/>
      <c r="BH628" s="6"/>
      <c r="BI628" s="6"/>
    </row>
    <row r="629" spans="1:6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
      <c r="BB629" s="6"/>
      <c r="BC629" s="6"/>
      <c r="BD629" s="6"/>
      <c r="BE629" s="6"/>
      <c r="BF629" s="6"/>
      <c r="BG629" s="6"/>
      <c r="BH629" s="6"/>
      <c r="BI629" s="6"/>
    </row>
    <row r="630" spans="1:6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
      <c r="BB630" s="6"/>
      <c r="BC630" s="6"/>
      <c r="BD630" s="6"/>
      <c r="BE630" s="6"/>
      <c r="BF630" s="6"/>
      <c r="BG630" s="6"/>
      <c r="BH630" s="6"/>
      <c r="BI630" s="6"/>
    </row>
    <row r="631" spans="1:6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
      <c r="BB631" s="6"/>
      <c r="BC631" s="6"/>
      <c r="BD631" s="6"/>
      <c r="BE631" s="6"/>
      <c r="BF631" s="6"/>
      <c r="BG631" s="6"/>
      <c r="BH631" s="6"/>
      <c r="BI631" s="6"/>
    </row>
    <row r="632" spans="1:6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
      <c r="BB632" s="6"/>
      <c r="BC632" s="6"/>
      <c r="BD632" s="6"/>
      <c r="BE632" s="6"/>
      <c r="BF632" s="6"/>
      <c r="BG632" s="6"/>
      <c r="BH632" s="6"/>
      <c r="BI632" s="6"/>
    </row>
    <row r="633" spans="1:6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
      <c r="BB633" s="6"/>
      <c r="BC633" s="6"/>
      <c r="BD633" s="6"/>
      <c r="BE633" s="6"/>
      <c r="BF633" s="6"/>
      <c r="BG633" s="6"/>
      <c r="BH633" s="6"/>
      <c r="BI633" s="6"/>
    </row>
    <row r="634" spans="1:6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
      <c r="BB634" s="6"/>
      <c r="BC634" s="6"/>
      <c r="BD634" s="6"/>
      <c r="BE634" s="6"/>
      <c r="BF634" s="6"/>
      <c r="BG634" s="6"/>
      <c r="BH634" s="6"/>
      <c r="BI634" s="6"/>
    </row>
    <row r="635" spans="1:6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
      <c r="BB635" s="6"/>
      <c r="BC635" s="6"/>
      <c r="BD635" s="6"/>
      <c r="BE635" s="6"/>
      <c r="BF635" s="6"/>
      <c r="BG635" s="6"/>
      <c r="BH635" s="6"/>
      <c r="BI635" s="6"/>
    </row>
    <row r="636" spans="1:6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
      <c r="BB636" s="6"/>
      <c r="BC636" s="6"/>
      <c r="BD636" s="6"/>
      <c r="BE636" s="6"/>
      <c r="BF636" s="6"/>
      <c r="BG636" s="6"/>
      <c r="BH636" s="6"/>
      <c r="BI636" s="6"/>
    </row>
    <row r="637" spans="1:6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
      <c r="BB637" s="6"/>
      <c r="BC637" s="6"/>
      <c r="BD637" s="6"/>
      <c r="BE637" s="6"/>
      <c r="BF637" s="6"/>
      <c r="BG637" s="6"/>
      <c r="BH637" s="6"/>
      <c r="BI637" s="6"/>
    </row>
    <row r="638" spans="1:6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
      <c r="BB638" s="6"/>
      <c r="BC638" s="6"/>
      <c r="BD638" s="6"/>
      <c r="BE638" s="6"/>
      <c r="BF638" s="6"/>
      <c r="BG638" s="6"/>
      <c r="BH638" s="6"/>
      <c r="BI638" s="6"/>
    </row>
    <row r="639" spans="1:6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
      <c r="BB639" s="6"/>
      <c r="BC639" s="6"/>
      <c r="BD639" s="6"/>
      <c r="BE639" s="6"/>
      <c r="BF639" s="6"/>
      <c r="BG639" s="6"/>
      <c r="BH639" s="6"/>
      <c r="BI639" s="6"/>
    </row>
    <row r="640" spans="1:6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
      <c r="BB640" s="6"/>
      <c r="BC640" s="6"/>
      <c r="BD640" s="6"/>
      <c r="BE640" s="6"/>
      <c r="BF640" s="6"/>
      <c r="BG640" s="6"/>
      <c r="BH640" s="6"/>
      <c r="BI640" s="6"/>
    </row>
    <row r="641" spans="1:6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
      <c r="BB641" s="6"/>
      <c r="BC641" s="6"/>
      <c r="BD641" s="6"/>
      <c r="BE641" s="6"/>
      <c r="BF641" s="6"/>
      <c r="BG641" s="6"/>
      <c r="BH641" s="6"/>
      <c r="BI641" s="6"/>
    </row>
    <row r="642" spans="1:6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
      <c r="BB642" s="6"/>
      <c r="BC642" s="6"/>
      <c r="BD642" s="6"/>
      <c r="BE642" s="6"/>
      <c r="BF642" s="6"/>
      <c r="BG642" s="6"/>
      <c r="BH642" s="6"/>
      <c r="BI642" s="6"/>
    </row>
    <row r="643" spans="1:6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
      <c r="BB643" s="6"/>
      <c r="BC643" s="6"/>
      <c r="BD643" s="6"/>
      <c r="BE643" s="6"/>
      <c r="BF643" s="6"/>
      <c r="BG643" s="6"/>
      <c r="BH643" s="6"/>
      <c r="BI643" s="6"/>
    </row>
    <row r="644" spans="1:6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
      <c r="BB644" s="6"/>
      <c r="BC644" s="6"/>
      <c r="BD644" s="6"/>
      <c r="BE644" s="6"/>
      <c r="BF644" s="6"/>
      <c r="BG644" s="6"/>
      <c r="BH644" s="6"/>
      <c r="BI644" s="6"/>
    </row>
    <row r="645" spans="1:6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
      <c r="BB645" s="6"/>
      <c r="BC645" s="6"/>
      <c r="BD645" s="6"/>
      <c r="BE645" s="6"/>
      <c r="BF645" s="6"/>
      <c r="BG645" s="6"/>
      <c r="BH645" s="6"/>
      <c r="BI645" s="6"/>
    </row>
    <row r="646" spans="1:6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
      <c r="BB646" s="6"/>
      <c r="BC646" s="6"/>
      <c r="BD646" s="6"/>
      <c r="BE646" s="6"/>
      <c r="BF646" s="6"/>
      <c r="BG646" s="6"/>
      <c r="BH646" s="6"/>
      <c r="BI646" s="6"/>
    </row>
    <row r="647" spans="1:6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
      <c r="BB647" s="6"/>
      <c r="BC647" s="6"/>
      <c r="BD647" s="6"/>
      <c r="BE647" s="6"/>
      <c r="BF647" s="6"/>
      <c r="BG647" s="6"/>
      <c r="BH647" s="6"/>
      <c r="BI647" s="6"/>
    </row>
    <row r="648" spans="1:6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
      <c r="BB648" s="6"/>
      <c r="BC648" s="6"/>
      <c r="BD648" s="6"/>
      <c r="BE648" s="6"/>
      <c r="BF648" s="6"/>
      <c r="BG648" s="6"/>
      <c r="BH648" s="6"/>
      <c r="BI648" s="6"/>
    </row>
    <row r="649" spans="1:6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
      <c r="BB649" s="6"/>
      <c r="BC649" s="6"/>
      <c r="BD649" s="6"/>
      <c r="BE649" s="6"/>
      <c r="BF649" s="6"/>
      <c r="BG649" s="6"/>
      <c r="BH649" s="6"/>
      <c r="BI649" s="6"/>
    </row>
  </sheetData>
  <autoFilter ref="AV532:BB550" xr:uid="{41D8237F-1A3D-4141-8E44-A490EF9B6AB7}">
    <sortState xmlns:xlrd2="http://schemas.microsoft.com/office/spreadsheetml/2017/richdata2" ref="AV533:BB550">
      <sortCondition ref="AX532:AX550"/>
    </sortState>
  </autoFilter>
  <mergeCells count="27">
    <mergeCell ref="A503:V503"/>
    <mergeCell ref="A502:V502"/>
    <mergeCell ref="A496:V496"/>
    <mergeCell ref="A497:V497"/>
    <mergeCell ref="A498:V498"/>
    <mergeCell ref="A499:V499"/>
    <mergeCell ref="A500:V500"/>
    <mergeCell ref="A501:V501"/>
    <mergeCell ref="A25:V25"/>
    <mergeCell ref="A26:V26"/>
    <mergeCell ref="A27:V27"/>
    <mergeCell ref="A495:V495"/>
    <mergeCell ref="A491:W491"/>
    <mergeCell ref="A492:V492"/>
    <mergeCell ref="A493:V493"/>
    <mergeCell ref="A494:V494"/>
    <mergeCell ref="A230:V239"/>
    <mergeCell ref="A15:W15"/>
    <mergeCell ref="A21:V21"/>
    <mergeCell ref="A22:V22"/>
    <mergeCell ref="A23:V23"/>
    <mergeCell ref="A24:V24"/>
    <mergeCell ref="A20:V20"/>
    <mergeCell ref="A16:V16"/>
    <mergeCell ref="A17:V17"/>
    <mergeCell ref="A18:V18"/>
    <mergeCell ref="A19:V19"/>
  </mergeCells>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4F23F-8AC8-4A73-AF28-DF7181512519}">
  <sheetPr>
    <tabColor rgb="FF0070C0"/>
  </sheetPr>
  <dimension ref="A1:AH888"/>
  <sheetViews>
    <sheetView topLeftCell="A63" zoomScale="96" zoomScaleNormal="96" workbookViewId="0">
      <selection activeCell="G90" sqref="G90:O90"/>
    </sheetView>
  </sheetViews>
  <sheetFormatPr defaultRowHeight="15" x14ac:dyDescent="0.25"/>
  <cols>
    <col min="2" max="2" width="23.140625" customWidth="1"/>
    <col min="3" max="3" width="17" customWidth="1"/>
    <col min="4" max="4" width="11.28515625" customWidth="1"/>
    <col min="5" max="5" width="15.5703125" customWidth="1"/>
    <col min="6" max="6" width="13.5703125" customWidth="1"/>
    <col min="14" max="14" width="15" customWidth="1"/>
    <col min="15" max="15" width="14" customWidth="1"/>
  </cols>
  <sheetData>
    <row r="1" spans="1:34"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x14ac:dyDescent="0.2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4" spans="1:34" x14ac:dyDescent="0.2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row>
    <row r="6" spans="1:34"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x14ac:dyDescent="0.2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row>
    <row r="8" spans="1:34" x14ac:dyDescent="0.25">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row>
    <row r="9" spans="1:34"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row>
    <row r="10" spans="1:34"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row>
    <row r="11" spans="1:34" x14ac:dyDescent="0.2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x14ac:dyDescent="0.2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1:34"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4"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1:34"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row>
    <row r="17" spans="1:34"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row>
    <row r="18" spans="1:34"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row>
    <row r="19" spans="1:34"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1:34"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row>
    <row r="21" spans="1:34" ht="31.5" x14ac:dyDescent="0.25">
      <c r="A21" s="472" t="s">
        <v>735</v>
      </c>
      <c r="B21" s="473"/>
      <c r="C21" s="473"/>
      <c r="D21" s="473"/>
      <c r="E21" s="473"/>
      <c r="F21" s="473"/>
      <c r="G21" s="473"/>
      <c r="H21" s="473"/>
      <c r="I21" s="473"/>
      <c r="J21" s="473"/>
      <c r="K21" s="473"/>
      <c r="L21" s="473"/>
      <c r="M21" s="473"/>
      <c r="N21" s="473"/>
      <c r="O21" s="473"/>
      <c r="P21" s="6"/>
      <c r="Q21" s="6"/>
      <c r="R21" s="6"/>
      <c r="S21" s="6"/>
      <c r="T21" s="6"/>
      <c r="U21" s="6"/>
      <c r="V21" s="6"/>
      <c r="W21" s="6"/>
      <c r="X21" s="6"/>
      <c r="Y21" s="6"/>
      <c r="Z21" s="6"/>
      <c r="AA21" s="6"/>
      <c r="AB21" s="6"/>
      <c r="AC21" s="6"/>
      <c r="AD21" s="6"/>
      <c r="AE21" s="6"/>
      <c r="AF21" s="6"/>
      <c r="AG21" s="6"/>
      <c r="AH21" s="6"/>
    </row>
    <row r="22" spans="1:34"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row>
    <row r="23" spans="1:34" ht="18.75" x14ac:dyDescent="0.3">
      <c r="A23" s="464" t="s">
        <v>736</v>
      </c>
      <c r="B23" s="470"/>
      <c r="C23" s="470"/>
      <c r="D23" s="470"/>
      <c r="E23" s="470"/>
      <c r="F23" s="470"/>
      <c r="G23" s="470"/>
      <c r="H23" s="470"/>
      <c r="I23" s="470"/>
      <c r="J23" s="470"/>
      <c r="K23" s="470"/>
      <c r="L23" s="470"/>
      <c r="M23" s="470"/>
      <c r="N23" s="470"/>
      <c r="O23" s="6"/>
      <c r="P23" s="6"/>
      <c r="Q23" s="6"/>
      <c r="R23" s="6"/>
      <c r="S23" s="6"/>
      <c r="T23" s="6"/>
      <c r="U23" s="6"/>
      <c r="V23" s="6"/>
      <c r="W23" s="6"/>
      <c r="X23" s="6"/>
      <c r="Y23" s="6"/>
      <c r="Z23" s="6"/>
      <c r="AA23" s="6"/>
      <c r="AB23" s="6"/>
      <c r="AC23" s="6"/>
      <c r="AD23" s="6"/>
      <c r="AE23" s="6"/>
      <c r="AF23" s="6"/>
      <c r="AG23" s="6"/>
      <c r="AH23" s="6"/>
    </row>
    <row r="24" spans="1:34" ht="18.75" x14ac:dyDescent="0.3">
      <c r="A24" s="464" t="s">
        <v>737</v>
      </c>
      <c r="B24" s="470"/>
      <c r="C24" s="470"/>
      <c r="D24" s="470"/>
      <c r="E24" s="470"/>
      <c r="F24" s="470"/>
      <c r="G24" s="470"/>
      <c r="H24" s="470"/>
      <c r="I24" s="470"/>
      <c r="J24" s="470"/>
      <c r="K24" s="470"/>
      <c r="L24" s="470"/>
      <c r="M24" s="470"/>
      <c r="N24" s="470"/>
      <c r="O24" s="6"/>
      <c r="P24" s="6"/>
      <c r="Q24" s="6"/>
      <c r="R24" s="6"/>
      <c r="S24" s="6"/>
      <c r="T24" s="6"/>
      <c r="U24" s="6"/>
      <c r="V24" s="6"/>
      <c r="W24" s="6"/>
      <c r="X24" s="6"/>
      <c r="Y24" s="6"/>
      <c r="Z24" s="6"/>
      <c r="AA24" s="6"/>
      <c r="AB24" s="6"/>
      <c r="AC24" s="6"/>
      <c r="AD24" s="6"/>
      <c r="AE24" s="6"/>
      <c r="AF24" s="6"/>
      <c r="AG24" s="6"/>
      <c r="AH24" s="6"/>
    </row>
    <row r="25" spans="1:34" ht="18.75" x14ac:dyDescent="0.3">
      <c r="A25" s="464" t="s">
        <v>738</v>
      </c>
      <c r="B25" s="470"/>
      <c r="C25" s="470"/>
      <c r="D25" s="470"/>
      <c r="E25" s="470"/>
      <c r="F25" s="470"/>
      <c r="G25" s="470"/>
      <c r="H25" s="470"/>
      <c r="I25" s="470"/>
      <c r="J25" s="470"/>
      <c r="K25" s="470"/>
      <c r="L25" s="470"/>
      <c r="M25" s="470"/>
      <c r="N25" s="470"/>
      <c r="O25" s="6"/>
      <c r="P25" s="6"/>
      <c r="Q25" s="6"/>
      <c r="R25" s="6"/>
      <c r="S25" s="6"/>
      <c r="T25" s="6"/>
      <c r="U25" s="6"/>
      <c r="V25" s="6"/>
      <c r="W25" s="6"/>
      <c r="X25" s="6"/>
      <c r="Y25" s="6"/>
      <c r="Z25" s="6"/>
      <c r="AA25" s="6"/>
      <c r="AB25" s="6"/>
      <c r="AC25" s="6"/>
      <c r="AD25" s="6"/>
      <c r="AE25" s="6"/>
      <c r="AF25" s="6"/>
      <c r="AG25" s="6"/>
      <c r="AH25" s="6"/>
    </row>
    <row r="26" spans="1:34" ht="18.75" x14ac:dyDescent="0.3">
      <c r="A26" s="464" t="s">
        <v>739</v>
      </c>
      <c r="B26" s="470"/>
      <c r="C26" s="470"/>
      <c r="D26" s="470"/>
      <c r="E26" s="470"/>
      <c r="F26" s="470"/>
      <c r="G26" s="470"/>
      <c r="H26" s="470"/>
      <c r="I26" s="470"/>
      <c r="J26" s="470"/>
      <c r="K26" s="470"/>
      <c r="L26" s="470"/>
      <c r="M26" s="470"/>
      <c r="N26" s="470"/>
      <c r="O26" s="6"/>
      <c r="P26" s="6"/>
      <c r="Q26" s="6"/>
      <c r="R26" s="6"/>
      <c r="S26" s="6"/>
      <c r="T26" s="6"/>
      <c r="U26" s="6"/>
      <c r="V26" s="6"/>
      <c r="W26" s="6"/>
      <c r="X26" s="6"/>
      <c r="Y26" s="6"/>
      <c r="Z26" s="6"/>
      <c r="AA26" s="6"/>
      <c r="AB26" s="6"/>
      <c r="AC26" s="6"/>
      <c r="AD26" s="6"/>
      <c r="AE26" s="6"/>
      <c r="AF26" s="6"/>
      <c r="AG26" s="6"/>
      <c r="AH26" s="6"/>
    </row>
    <row r="27" spans="1:34" ht="18.75" x14ac:dyDescent="0.3">
      <c r="A27" s="464" t="s">
        <v>740</v>
      </c>
      <c r="B27" s="470"/>
      <c r="C27" s="470"/>
      <c r="D27" s="470"/>
      <c r="E27" s="470"/>
      <c r="F27" s="470"/>
      <c r="G27" s="470"/>
      <c r="H27" s="470"/>
      <c r="I27" s="470"/>
      <c r="J27" s="470"/>
      <c r="K27" s="470"/>
      <c r="L27" s="470"/>
      <c r="M27" s="470"/>
      <c r="N27" s="470"/>
      <c r="O27" s="6"/>
      <c r="P27" s="6"/>
      <c r="Q27" s="6"/>
      <c r="R27" s="6"/>
      <c r="S27" s="6"/>
      <c r="T27" s="6"/>
      <c r="U27" s="6"/>
      <c r="V27" s="6"/>
      <c r="W27" s="6"/>
      <c r="X27" s="6"/>
      <c r="Y27" s="6"/>
      <c r="Z27" s="6"/>
      <c r="AA27" s="6"/>
      <c r="AB27" s="6"/>
      <c r="AC27" s="6"/>
      <c r="AD27" s="6"/>
      <c r="AE27" s="6"/>
      <c r="AF27" s="6"/>
      <c r="AG27" s="6"/>
      <c r="AH27" s="6"/>
    </row>
    <row r="28" spans="1:34" ht="18.75" x14ac:dyDescent="0.3">
      <c r="A28" s="464" t="s">
        <v>741</v>
      </c>
      <c r="B28" s="470"/>
      <c r="C28" s="470"/>
      <c r="D28" s="470"/>
      <c r="E28" s="470"/>
      <c r="F28" s="470"/>
      <c r="G28" s="470"/>
      <c r="H28" s="470"/>
      <c r="I28" s="470"/>
      <c r="J28" s="470"/>
      <c r="K28" s="470"/>
      <c r="L28" s="470"/>
      <c r="M28" s="470"/>
      <c r="N28" s="470"/>
      <c r="O28" s="6"/>
      <c r="P28" s="6"/>
      <c r="Q28" s="6"/>
      <c r="R28" s="6"/>
      <c r="S28" s="6"/>
      <c r="T28" s="6"/>
      <c r="U28" s="6"/>
      <c r="V28" s="6"/>
      <c r="W28" s="6"/>
      <c r="X28" s="6"/>
      <c r="Y28" s="6"/>
      <c r="Z28" s="6"/>
      <c r="AA28" s="6"/>
      <c r="AB28" s="6"/>
      <c r="AC28" s="6"/>
      <c r="AD28" s="6"/>
      <c r="AE28" s="6"/>
      <c r="AF28" s="6"/>
      <c r="AG28" s="6"/>
      <c r="AH28" s="6"/>
    </row>
    <row r="29" spans="1:34" ht="18.75" x14ac:dyDescent="0.3">
      <c r="A29" s="464" t="s">
        <v>742</v>
      </c>
      <c r="B29" s="470"/>
      <c r="C29" s="470"/>
      <c r="D29" s="470"/>
      <c r="E29" s="470"/>
      <c r="F29" s="470"/>
      <c r="G29" s="470"/>
      <c r="H29" s="470"/>
      <c r="I29" s="470"/>
      <c r="J29" s="470"/>
      <c r="K29" s="470"/>
      <c r="L29" s="470"/>
      <c r="M29" s="470"/>
      <c r="N29" s="470"/>
      <c r="O29" s="6"/>
      <c r="P29" s="6"/>
      <c r="Q29" s="6"/>
      <c r="R29" s="6"/>
      <c r="S29" s="6"/>
      <c r="T29" s="6"/>
      <c r="U29" s="6"/>
      <c r="V29" s="6"/>
      <c r="W29" s="6"/>
      <c r="X29" s="6"/>
      <c r="Y29" s="6"/>
      <c r="Z29" s="6"/>
      <c r="AA29" s="6"/>
      <c r="AB29" s="6"/>
      <c r="AC29" s="6"/>
      <c r="AD29" s="6"/>
      <c r="AE29" s="6"/>
      <c r="AF29" s="6"/>
      <c r="AG29" s="6"/>
      <c r="AH29" s="6"/>
    </row>
    <row r="30" spans="1:34" ht="18.75" x14ac:dyDescent="0.3">
      <c r="A30" s="464" t="s">
        <v>743</v>
      </c>
      <c r="B30" s="470"/>
      <c r="C30" s="470"/>
      <c r="D30" s="470"/>
      <c r="E30" s="470"/>
      <c r="F30" s="470"/>
      <c r="G30" s="470"/>
      <c r="H30" s="470"/>
      <c r="I30" s="470"/>
      <c r="J30" s="470"/>
      <c r="K30" s="470"/>
      <c r="L30" s="470"/>
      <c r="M30" s="470"/>
      <c r="N30" s="470"/>
      <c r="O30" s="6"/>
      <c r="P30" s="6"/>
      <c r="Q30" s="6"/>
      <c r="R30" s="6"/>
      <c r="S30" s="6"/>
      <c r="T30" s="6"/>
      <c r="U30" s="6"/>
      <c r="V30" s="6"/>
      <c r="W30" s="6"/>
      <c r="X30" s="6"/>
      <c r="Y30" s="6"/>
      <c r="Z30" s="6"/>
      <c r="AA30" s="6"/>
      <c r="AB30" s="6"/>
      <c r="AC30" s="6"/>
      <c r="AD30" s="6"/>
      <c r="AE30" s="6"/>
      <c r="AF30" s="6"/>
      <c r="AG30" s="6"/>
      <c r="AH30" s="6"/>
    </row>
    <row r="31" spans="1:34" ht="18.75" x14ac:dyDescent="0.3">
      <c r="A31" s="464" t="s">
        <v>744</v>
      </c>
      <c r="B31" s="470"/>
      <c r="C31" s="470"/>
      <c r="D31" s="470"/>
      <c r="E31" s="470"/>
      <c r="F31" s="470"/>
      <c r="G31" s="470"/>
      <c r="H31" s="470"/>
      <c r="I31" s="470"/>
      <c r="J31" s="470"/>
      <c r="K31" s="470"/>
      <c r="L31" s="470"/>
      <c r="M31" s="470"/>
      <c r="N31" s="470"/>
      <c r="O31" s="6"/>
      <c r="P31" s="6"/>
      <c r="Q31" s="6"/>
      <c r="R31" s="6"/>
      <c r="S31" s="6"/>
      <c r="T31" s="6"/>
      <c r="U31" s="6"/>
      <c r="V31" s="6"/>
      <c r="W31" s="6"/>
      <c r="X31" s="6"/>
      <c r="Y31" s="6"/>
      <c r="Z31" s="6"/>
      <c r="AA31" s="6"/>
      <c r="AB31" s="6"/>
      <c r="AC31" s="6"/>
      <c r="AD31" s="6"/>
      <c r="AE31" s="6"/>
      <c r="AF31" s="6"/>
      <c r="AG31" s="6"/>
      <c r="AH31" s="6"/>
    </row>
    <row r="32" spans="1:34" ht="18.75" x14ac:dyDescent="0.3">
      <c r="A32" s="464" t="s">
        <v>745</v>
      </c>
      <c r="B32" s="465"/>
      <c r="C32" s="465"/>
      <c r="D32" s="465"/>
      <c r="E32" s="465"/>
      <c r="F32" s="465"/>
      <c r="G32" s="465"/>
      <c r="H32" s="465"/>
      <c r="I32" s="465"/>
      <c r="J32" s="465"/>
      <c r="K32" s="465"/>
      <c r="L32" s="465"/>
      <c r="M32" s="465"/>
      <c r="N32" s="465"/>
      <c r="O32" s="6"/>
      <c r="P32" s="6"/>
      <c r="Q32" s="6"/>
      <c r="R32" s="6"/>
      <c r="S32" s="6"/>
      <c r="T32" s="6"/>
      <c r="U32" s="6"/>
      <c r="V32" s="6"/>
      <c r="W32" s="6"/>
      <c r="X32" s="6"/>
      <c r="Y32" s="6"/>
      <c r="Z32" s="6"/>
      <c r="AA32" s="6"/>
      <c r="AB32" s="6"/>
      <c r="AC32" s="6"/>
      <c r="AD32" s="6"/>
      <c r="AE32" s="6"/>
      <c r="AF32" s="6"/>
      <c r="AG32" s="6"/>
      <c r="AH32" s="6"/>
    </row>
    <row r="33" spans="1:34" ht="18.75" x14ac:dyDescent="0.3">
      <c r="A33" s="79"/>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1:34" ht="18.75" x14ac:dyDescent="0.3">
      <c r="A34" s="466" t="s">
        <v>746</v>
      </c>
      <c r="B34" s="471"/>
      <c r="C34" s="471"/>
      <c r="D34" s="471"/>
      <c r="E34" s="471"/>
      <c r="F34" s="471"/>
      <c r="G34" s="471"/>
      <c r="H34" s="471"/>
      <c r="I34" s="471"/>
      <c r="J34" s="471"/>
      <c r="K34" s="471"/>
      <c r="L34" s="471"/>
      <c r="M34" s="471"/>
      <c r="N34" s="471"/>
      <c r="O34" s="6"/>
      <c r="P34" s="6"/>
      <c r="Q34" s="6"/>
      <c r="R34" s="6"/>
      <c r="S34" s="6"/>
      <c r="T34" s="6"/>
      <c r="U34" s="6"/>
      <c r="V34" s="6"/>
      <c r="W34" s="6"/>
      <c r="X34" s="6"/>
      <c r="Y34" s="6"/>
      <c r="Z34" s="6"/>
      <c r="AA34" s="6"/>
      <c r="AB34" s="6"/>
      <c r="AC34" s="6"/>
      <c r="AD34" s="6"/>
      <c r="AE34" s="6"/>
      <c r="AF34" s="6"/>
      <c r="AG34" s="6"/>
      <c r="AH34" s="6"/>
    </row>
    <row r="35" spans="1:34" ht="18.75" x14ac:dyDescent="0.3">
      <c r="A35" s="464"/>
      <c r="B35" s="470"/>
      <c r="C35" s="470"/>
      <c r="D35" s="470"/>
      <c r="E35" s="470"/>
      <c r="F35" s="470"/>
      <c r="G35" s="470"/>
      <c r="H35" s="470"/>
      <c r="I35" s="470"/>
      <c r="J35" s="470"/>
      <c r="K35" s="470"/>
      <c r="L35" s="470"/>
      <c r="M35" s="470"/>
      <c r="N35" s="470"/>
      <c r="O35" s="6"/>
      <c r="P35" s="6"/>
      <c r="Q35" s="6"/>
      <c r="R35" s="6"/>
      <c r="S35" s="6"/>
      <c r="T35" s="6"/>
      <c r="U35" s="6"/>
      <c r="V35" s="6"/>
      <c r="W35" s="6"/>
      <c r="X35" s="6"/>
      <c r="Y35" s="6"/>
      <c r="Z35" s="6"/>
      <c r="AA35" s="6"/>
      <c r="AB35" s="6"/>
      <c r="AC35" s="6"/>
      <c r="AD35" s="6"/>
      <c r="AE35" s="6"/>
      <c r="AF35" s="6"/>
      <c r="AG35" s="6"/>
      <c r="AH35" s="6"/>
    </row>
    <row r="36" spans="1:34" ht="18.75" x14ac:dyDescent="0.3">
      <c r="A36" s="464" t="s">
        <v>747</v>
      </c>
      <c r="B36" s="465"/>
      <c r="C36" s="465"/>
      <c r="D36" s="465"/>
      <c r="E36" s="465"/>
      <c r="F36" s="465"/>
      <c r="G36" s="465"/>
      <c r="H36" s="465"/>
      <c r="I36" s="465"/>
      <c r="J36" s="465"/>
      <c r="K36" s="465"/>
      <c r="L36" s="465"/>
      <c r="M36" s="465"/>
      <c r="N36" s="465"/>
      <c r="O36" s="79"/>
      <c r="P36" s="6"/>
      <c r="Q36" s="6"/>
      <c r="R36" s="6"/>
      <c r="S36" s="6"/>
      <c r="T36" s="6"/>
      <c r="U36" s="6"/>
      <c r="V36" s="6"/>
      <c r="W36" s="6"/>
      <c r="X36" s="6"/>
      <c r="Y36" s="6"/>
      <c r="Z36" s="6"/>
      <c r="AA36" s="6"/>
      <c r="AB36" s="6"/>
      <c r="AC36" s="6"/>
      <c r="AD36" s="6"/>
      <c r="AE36" s="6"/>
      <c r="AF36" s="6"/>
      <c r="AG36" s="6"/>
      <c r="AH36" s="6"/>
    </row>
    <row r="37" spans="1:34" ht="18.75" x14ac:dyDescent="0.3">
      <c r="A37" s="464" t="s">
        <v>748</v>
      </c>
      <c r="B37" s="465"/>
      <c r="C37" s="465"/>
      <c r="D37" s="465"/>
      <c r="E37" s="465"/>
      <c r="F37" s="465"/>
      <c r="G37" s="465"/>
      <c r="H37" s="465"/>
      <c r="I37" s="465"/>
      <c r="J37" s="465"/>
      <c r="K37" s="465"/>
      <c r="L37" s="465"/>
      <c r="M37" s="465"/>
      <c r="N37" s="465"/>
      <c r="O37" s="6"/>
      <c r="P37" s="6"/>
      <c r="Q37" s="6"/>
      <c r="R37" s="6"/>
      <c r="S37" s="6"/>
      <c r="T37" s="6"/>
      <c r="U37" s="6"/>
      <c r="V37" s="6"/>
      <c r="W37" s="6"/>
      <c r="X37" s="6"/>
      <c r="Y37" s="6"/>
      <c r="Z37" s="6"/>
      <c r="AA37" s="6"/>
      <c r="AB37" s="6"/>
      <c r="AC37" s="6"/>
      <c r="AD37" s="6"/>
      <c r="AE37" s="6"/>
      <c r="AF37" s="6"/>
      <c r="AG37" s="6"/>
      <c r="AH37" s="6"/>
    </row>
    <row r="38" spans="1:34" ht="18.75" x14ac:dyDescent="0.3">
      <c r="A38" s="464" t="s">
        <v>749</v>
      </c>
      <c r="B38" s="465"/>
      <c r="C38" s="465"/>
      <c r="D38" s="465"/>
      <c r="E38" s="465"/>
      <c r="F38" s="465"/>
      <c r="G38" s="465"/>
      <c r="H38" s="465"/>
      <c r="I38" s="465"/>
      <c r="J38" s="465"/>
      <c r="K38" s="465"/>
      <c r="L38" s="465"/>
      <c r="M38" s="465"/>
      <c r="N38" s="465"/>
      <c r="O38" s="6"/>
      <c r="P38" s="6"/>
      <c r="Q38" s="6"/>
      <c r="R38" s="6"/>
      <c r="S38" s="6"/>
      <c r="T38" s="6"/>
      <c r="U38" s="6"/>
      <c r="V38" s="6"/>
      <c r="W38" s="6"/>
      <c r="X38" s="6"/>
      <c r="Y38" s="6"/>
      <c r="Z38" s="6"/>
      <c r="AA38" s="6"/>
      <c r="AB38" s="6"/>
      <c r="AC38" s="6"/>
      <c r="AD38" s="6"/>
      <c r="AE38" s="6"/>
      <c r="AF38" s="6"/>
      <c r="AG38" s="6"/>
      <c r="AH38" s="6"/>
    </row>
    <row r="39" spans="1:34" ht="18.75" x14ac:dyDescent="0.3">
      <c r="A39" s="464" t="s">
        <v>750</v>
      </c>
      <c r="B39" s="465"/>
      <c r="C39" s="465"/>
      <c r="D39" s="465"/>
      <c r="E39" s="465"/>
      <c r="F39" s="465"/>
      <c r="G39" s="465"/>
      <c r="H39" s="465"/>
      <c r="I39" s="465"/>
      <c r="J39" s="465"/>
      <c r="K39" s="465"/>
      <c r="L39" s="465"/>
      <c r="M39" s="465"/>
      <c r="N39" s="465"/>
      <c r="O39" s="6"/>
      <c r="P39" s="6"/>
      <c r="Q39" s="6"/>
      <c r="R39" s="6"/>
      <c r="S39" s="6"/>
      <c r="T39" s="6"/>
      <c r="U39" s="6"/>
      <c r="V39" s="6"/>
      <c r="W39" s="6"/>
      <c r="X39" s="6"/>
      <c r="Y39" s="6"/>
      <c r="Z39" s="6"/>
      <c r="AA39" s="6"/>
      <c r="AB39" s="6"/>
      <c r="AC39" s="6"/>
      <c r="AD39" s="6"/>
      <c r="AE39" s="6"/>
      <c r="AF39" s="6"/>
      <c r="AG39" s="6"/>
      <c r="AH39" s="6"/>
    </row>
    <row r="40" spans="1:34" ht="18.75" x14ac:dyDescent="0.3">
      <c r="A40" s="464" t="s">
        <v>751</v>
      </c>
      <c r="B40" s="465"/>
      <c r="C40" s="465"/>
      <c r="D40" s="465"/>
      <c r="E40" s="465"/>
      <c r="F40" s="465"/>
      <c r="G40" s="465"/>
      <c r="H40" s="465"/>
      <c r="I40" s="465"/>
      <c r="J40" s="465"/>
      <c r="K40" s="465"/>
      <c r="L40" s="465"/>
      <c r="M40" s="465"/>
      <c r="N40" s="465"/>
      <c r="O40" s="6"/>
      <c r="P40" s="6"/>
      <c r="Q40" s="6"/>
      <c r="R40" s="6"/>
      <c r="S40" s="6"/>
      <c r="T40" s="6"/>
      <c r="U40" s="6"/>
      <c r="V40" s="6"/>
      <c r="W40" s="6"/>
      <c r="X40" s="6"/>
      <c r="Y40" s="6"/>
      <c r="Z40" s="6"/>
      <c r="AA40" s="6"/>
      <c r="AB40" s="6"/>
      <c r="AC40" s="6"/>
      <c r="AD40" s="6"/>
      <c r="AE40" s="6"/>
      <c r="AF40" s="6"/>
      <c r="AG40" s="6"/>
      <c r="AH40" s="6"/>
    </row>
    <row r="41" spans="1:34" ht="18.75" x14ac:dyDescent="0.3">
      <c r="A41" s="464" t="s">
        <v>752</v>
      </c>
      <c r="B41" s="465"/>
      <c r="C41" s="465"/>
      <c r="D41" s="465"/>
      <c r="E41" s="465"/>
      <c r="F41" s="465"/>
      <c r="G41" s="465"/>
      <c r="H41" s="465"/>
      <c r="I41" s="465"/>
      <c r="J41" s="465"/>
      <c r="K41" s="465"/>
      <c r="L41" s="465"/>
      <c r="M41" s="465"/>
      <c r="N41" s="465"/>
      <c r="O41" s="6"/>
      <c r="P41" s="6"/>
      <c r="Q41" s="6"/>
      <c r="R41" s="6"/>
      <c r="S41" s="6"/>
      <c r="T41" s="6"/>
      <c r="U41" s="6"/>
      <c r="V41" s="6"/>
      <c r="W41" s="6"/>
      <c r="X41" s="6"/>
      <c r="Y41" s="6"/>
      <c r="Z41" s="6"/>
      <c r="AA41" s="6"/>
      <c r="AB41" s="6"/>
      <c r="AC41" s="6"/>
      <c r="AD41" s="6"/>
      <c r="AE41" s="6"/>
      <c r="AF41" s="6"/>
      <c r="AG41" s="6"/>
      <c r="AH41" s="6"/>
    </row>
    <row r="42" spans="1:34"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1:34" ht="18.75" x14ac:dyDescent="0.3">
      <c r="A43" s="464" t="s">
        <v>753</v>
      </c>
      <c r="B43" s="465"/>
      <c r="C43" s="465"/>
      <c r="D43" s="465"/>
      <c r="E43" s="465"/>
      <c r="F43" s="465"/>
      <c r="G43" s="465"/>
      <c r="H43" s="465"/>
      <c r="I43" s="465"/>
      <c r="J43" s="465"/>
      <c r="K43" s="465"/>
      <c r="L43" s="465"/>
      <c r="M43" s="465"/>
      <c r="N43" s="465"/>
      <c r="O43" s="6"/>
      <c r="P43" s="6"/>
      <c r="Q43" s="6"/>
      <c r="R43" s="6"/>
      <c r="S43" s="6"/>
      <c r="T43" s="6"/>
      <c r="U43" s="6"/>
      <c r="V43" s="6"/>
      <c r="W43" s="6"/>
      <c r="X43" s="6"/>
      <c r="Y43" s="6"/>
      <c r="Z43" s="6"/>
      <c r="AA43" s="6"/>
      <c r="AB43" s="6"/>
      <c r="AC43" s="6"/>
      <c r="AD43" s="6"/>
      <c r="AE43" s="6"/>
      <c r="AF43" s="6"/>
      <c r="AG43" s="6"/>
      <c r="AH43" s="6"/>
    </row>
    <row r="44" spans="1:34" ht="18.75" x14ac:dyDescent="0.3">
      <c r="A44" s="464" t="s">
        <v>754</v>
      </c>
      <c r="B44" s="465"/>
      <c r="C44" s="465"/>
      <c r="D44" s="465"/>
      <c r="E44" s="465"/>
      <c r="F44" s="465"/>
      <c r="G44" s="465"/>
      <c r="H44" s="465"/>
      <c r="I44" s="465"/>
      <c r="J44" s="465"/>
      <c r="K44" s="465"/>
      <c r="L44" s="465"/>
      <c r="M44" s="465"/>
      <c r="N44" s="465"/>
      <c r="O44" s="6"/>
      <c r="P44" s="6"/>
      <c r="Q44" s="6"/>
      <c r="R44" s="6"/>
      <c r="S44" s="6"/>
      <c r="T44" s="6"/>
      <c r="U44" s="6"/>
      <c r="V44" s="6"/>
      <c r="W44" s="6"/>
      <c r="X44" s="6"/>
      <c r="Y44" s="6"/>
      <c r="Z44" s="6"/>
      <c r="AA44" s="6"/>
      <c r="AB44" s="6"/>
      <c r="AC44" s="6"/>
      <c r="AD44" s="6"/>
      <c r="AE44" s="6"/>
      <c r="AF44" s="6"/>
      <c r="AG44" s="6"/>
      <c r="AH44" s="6"/>
    </row>
    <row r="45" spans="1:34" ht="18.75" x14ac:dyDescent="0.3">
      <c r="A45" s="79" t="s">
        <v>758</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spans="1:34" ht="18.75" x14ac:dyDescent="0.3">
      <c r="A46" s="464" t="s">
        <v>755</v>
      </c>
      <c r="B46" s="465"/>
      <c r="C46" s="465"/>
      <c r="D46" s="465"/>
      <c r="E46" s="465"/>
      <c r="F46" s="465"/>
      <c r="G46" s="465"/>
      <c r="H46" s="465"/>
      <c r="I46" s="465"/>
      <c r="J46" s="465"/>
      <c r="K46" s="465"/>
      <c r="L46" s="465"/>
      <c r="M46" s="465"/>
      <c r="N46" s="465"/>
      <c r="O46" s="6"/>
      <c r="P46" s="6"/>
      <c r="Q46" s="6"/>
      <c r="R46" s="6"/>
      <c r="S46" s="6"/>
      <c r="T46" s="6"/>
      <c r="U46" s="6"/>
      <c r="V46" s="6"/>
      <c r="W46" s="6"/>
      <c r="X46" s="6"/>
      <c r="Y46" s="6"/>
      <c r="Z46" s="6"/>
      <c r="AA46" s="6"/>
      <c r="AB46" s="6"/>
      <c r="AC46" s="6"/>
      <c r="AD46" s="6"/>
      <c r="AE46" s="6"/>
      <c r="AF46" s="6"/>
      <c r="AG46" s="6"/>
      <c r="AH46" s="6"/>
    </row>
    <row r="47" spans="1:34" ht="18.75" x14ac:dyDescent="0.3">
      <c r="A47" s="464" t="s">
        <v>756</v>
      </c>
      <c r="B47" s="465"/>
      <c r="C47" s="465"/>
      <c r="D47" s="465"/>
      <c r="E47" s="465"/>
      <c r="F47" s="465"/>
      <c r="G47" s="465"/>
      <c r="H47" s="465"/>
      <c r="I47" s="465"/>
      <c r="J47" s="465"/>
      <c r="K47" s="465"/>
      <c r="L47" s="465"/>
      <c r="M47" s="465"/>
      <c r="N47" s="465"/>
      <c r="O47" s="6"/>
      <c r="P47" s="6"/>
      <c r="Q47" s="6"/>
      <c r="R47" s="6"/>
      <c r="S47" s="6"/>
      <c r="T47" s="6"/>
      <c r="U47" s="6"/>
      <c r="V47" s="6"/>
      <c r="W47" s="6"/>
      <c r="X47" s="6"/>
      <c r="Y47" s="6"/>
      <c r="Z47" s="6"/>
      <c r="AA47" s="6"/>
      <c r="AB47" s="6"/>
      <c r="AC47" s="6"/>
      <c r="AD47" s="6"/>
      <c r="AE47" s="6"/>
      <c r="AF47" s="6"/>
      <c r="AG47" s="6"/>
      <c r="AH47" s="6"/>
    </row>
    <row r="48" spans="1:34" ht="18.75" x14ac:dyDescent="0.3">
      <c r="A48" s="464" t="s">
        <v>757</v>
      </c>
      <c r="B48" s="465"/>
      <c r="C48" s="465"/>
      <c r="D48" s="465"/>
      <c r="E48" s="465"/>
      <c r="F48" s="465"/>
      <c r="G48" s="465"/>
      <c r="H48" s="465"/>
      <c r="I48" s="465"/>
      <c r="J48" s="465"/>
      <c r="K48" s="465"/>
      <c r="L48" s="465"/>
      <c r="M48" s="465"/>
      <c r="N48" s="465"/>
      <c r="O48" s="6"/>
      <c r="P48" s="6"/>
      <c r="Q48" s="6"/>
      <c r="R48" s="6"/>
      <c r="S48" s="6"/>
      <c r="T48" s="6"/>
      <c r="U48" s="6"/>
      <c r="V48" s="6"/>
      <c r="W48" s="6"/>
      <c r="X48" s="6"/>
      <c r="Y48" s="6"/>
      <c r="Z48" s="6"/>
      <c r="AA48" s="6"/>
      <c r="AB48" s="6"/>
      <c r="AC48" s="6"/>
      <c r="AD48" s="6"/>
      <c r="AE48" s="6"/>
      <c r="AF48" s="6"/>
      <c r="AG48" s="6"/>
      <c r="AH48" s="6"/>
    </row>
    <row r="49" spans="1:34" ht="18.75" x14ac:dyDescent="0.3">
      <c r="A49" s="464" t="s">
        <v>759</v>
      </c>
      <c r="B49" s="465"/>
      <c r="C49" s="465"/>
      <c r="D49" s="465"/>
      <c r="E49" s="465"/>
      <c r="F49" s="465"/>
      <c r="G49" s="465"/>
      <c r="H49" s="465"/>
      <c r="I49" s="465"/>
      <c r="J49" s="465"/>
      <c r="K49" s="465"/>
      <c r="L49" s="465"/>
      <c r="M49" s="465"/>
      <c r="N49" s="465"/>
      <c r="O49" s="6"/>
      <c r="P49" s="6"/>
      <c r="Q49" s="6"/>
      <c r="R49" s="6"/>
      <c r="S49" s="6"/>
      <c r="T49" s="6"/>
      <c r="U49" s="6"/>
      <c r="V49" s="6"/>
      <c r="W49" s="6"/>
      <c r="X49" s="6"/>
      <c r="Y49" s="6"/>
      <c r="Z49" s="6"/>
      <c r="AA49" s="6"/>
      <c r="AB49" s="6"/>
      <c r="AC49" s="6"/>
      <c r="AD49" s="6"/>
      <c r="AE49" s="6"/>
      <c r="AF49" s="6"/>
      <c r="AG49" s="6"/>
      <c r="AH49" s="6"/>
    </row>
    <row r="50" spans="1:34" ht="18.75" x14ac:dyDescent="0.3">
      <c r="A50" s="464" t="s">
        <v>760</v>
      </c>
      <c r="B50" s="465"/>
      <c r="C50" s="465"/>
      <c r="D50" s="465"/>
      <c r="E50" s="465"/>
      <c r="F50" s="465"/>
      <c r="G50" s="465"/>
      <c r="H50" s="465"/>
      <c r="I50" s="465"/>
      <c r="J50" s="465"/>
      <c r="K50" s="465"/>
      <c r="L50" s="465"/>
      <c r="M50" s="465"/>
      <c r="N50" s="465"/>
      <c r="O50" s="6"/>
      <c r="P50" s="6"/>
      <c r="Q50" s="6"/>
      <c r="R50" s="6"/>
      <c r="S50" s="6"/>
      <c r="T50" s="6"/>
      <c r="U50" s="6"/>
      <c r="V50" s="6"/>
      <c r="W50" s="6"/>
      <c r="X50" s="6"/>
      <c r="Y50" s="6"/>
      <c r="Z50" s="6"/>
      <c r="AA50" s="6"/>
      <c r="AB50" s="6"/>
      <c r="AC50" s="6"/>
      <c r="AD50" s="6"/>
      <c r="AE50" s="6"/>
      <c r="AF50" s="6"/>
      <c r="AG50" s="6"/>
      <c r="AH50" s="6"/>
    </row>
    <row r="51" spans="1:34" ht="18.75" x14ac:dyDescent="0.3">
      <c r="A51" s="464" t="s">
        <v>761</v>
      </c>
      <c r="B51" s="465"/>
      <c r="C51" s="465"/>
      <c r="D51" s="465"/>
      <c r="E51" s="465"/>
      <c r="F51" s="465"/>
      <c r="G51" s="465"/>
      <c r="H51" s="465"/>
      <c r="I51" s="465"/>
      <c r="J51" s="465"/>
      <c r="K51" s="465"/>
      <c r="L51" s="465"/>
      <c r="M51" s="465"/>
      <c r="N51" s="465"/>
      <c r="O51" s="6"/>
      <c r="P51" s="6"/>
      <c r="Q51" s="6"/>
      <c r="R51" s="6"/>
      <c r="S51" s="6"/>
      <c r="T51" s="6"/>
      <c r="U51" s="6"/>
      <c r="V51" s="6"/>
      <c r="W51" s="6"/>
      <c r="X51" s="6"/>
      <c r="Y51" s="6"/>
      <c r="Z51" s="6"/>
      <c r="AA51" s="6"/>
      <c r="AB51" s="6"/>
      <c r="AC51" s="6"/>
      <c r="AD51" s="6"/>
      <c r="AE51" s="6"/>
      <c r="AF51" s="6"/>
      <c r="AG51" s="6"/>
      <c r="AH51" s="6"/>
    </row>
    <row r="52" spans="1:34" ht="18.75" x14ac:dyDescent="0.3">
      <c r="A52" s="79" t="s">
        <v>762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row r="53" spans="1:34" ht="18.75" x14ac:dyDescent="0.3">
      <c r="A53" s="79" t="s">
        <v>763</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1:34"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spans="1:34"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1:34" ht="18.75" x14ac:dyDescent="0.3">
      <c r="A56" s="79" t="s">
        <v>764</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spans="1:34" ht="18.75" x14ac:dyDescent="0.3">
      <c r="A57" s="79" t="s">
        <v>765</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spans="1:34"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spans="1:34" ht="18.75" x14ac:dyDescent="0.3">
      <c r="A59" s="79" t="s">
        <v>766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spans="1:34" ht="18.75" x14ac:dyDescent="0.3">
      <c r="A60" s="79" t="s">
        <v>767</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spans="1:34"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spans="1:34"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spans="1:34" ht="31.5" x14ac:dyDescent="0.25">
      <c r="A63" s="463" t="s">
        <v>768</v>
      </c>
      <c r="B63" s="463"/>
      <c r="C63" s="463"/>
      <c r="D63" s="463"/>
      <c r="E63" s="463"/>
      <c r="F63" s="463"/>
      <c r="G63" s="463"/>
      <c r="H63" s="463"/>
      <c r="I63" s="463"/>
      <c r="J63" s="463"/>
      <c r="K63" s="463"/>
      <c r="L63" s="463"/>
      <c r="M63" s="463"/>
      <c r="N63" s="463"/>
      <c r="O63" s="463"/>
      <c r="P63" s="6"/>
      <c r="Q63" s="6"/>
      <c r="R63" s="6"/>
      <c r="S63" s="6"/>
      <c r="T63" s="6"/>
      <c r="U63" s="6"/>
      <c r="V63" s="6"/>
      <c r="W63" s="6"/>
      <c r="X63" s="6"/>
      <c r="Y63" s="6"/>
      <c r="Z63" s="6"/>
      <c r="AA63" s="6"/>
      <c r="AB63" s="6"/>
      <c r="AC63" s="6"/>
      <c r="AD63" s="6"/>
      <c r="AE63" s="6"/>
      <c r="AF63" s="6"/>
      <c r="AG63" s="6"/>
      <c r="AH63" s="6"/>
    </row>
    <row r="64" spans="1:34" ht="18.75" x14ac:dyDescent="0.3">
      <c r="A64" s="464"/>
      <c r="B64" s="465"/>
      <c r="C64" s="465"/>
      <c r="D64" s="465"/>
      <c r="E64" s="465"/>
      <c r="F64" s="465"/>
      <c r="G64" s="465"/>
      <c r="H64" s="465"/>
      <c r="I64" s="465"/>
      <c r="J64" s="465"/>
      <c r="K64" s="465"/>
      <c r="L64" s="465"/>
      <c r="M64" s="465"/>
      <c r="N64" s="465"/>
      <c r="O64" s="6"/>
      <c r="P64" s="6"/>
      <c r="Q64" s="6"/>
      <c r="R64" s="6"/>
      <c r="S64" s="6"/>
      <c r="T64" s="6"/>
      <c r="U64" s="6"/>
      <c r="V64" s="6"/>
      <c r="W64" s="6"/>
      <c r="X64" s="6"/>
      <c r="Y64" s="6"/>
      <c r="Z64" s="6"/>
      <c r="AA64" s="6"/>
      <c r="AB64" s="6"/>
      <c r="AC64" s="6"/>
      <c r="AD64" s="6"/>
      <c r="AE64" s="6"/>
      <c r="AF64" s="6"/>
      <c r="AG64" s="6"/>
      <c r="AH64" s="6"/>
    </row>
    <row r="65" spans="1:34" ht="18.75" x14ac:dyDescent="0.3">
      <c r="A65" s="466" t="s">
        <v>769</v>
      </c>
      <c r="B65" s="467"/>
      <c r="C65" s="467"/>
      <c r="D65" s="467"/>
      <c r="E65" s="467"/>
      <c r="F65" s="467"/>
      <c r="G65" s="467"/>
      <c r="H65" s="467"/>
      <c r="I65" s="467"/>
      <c r="J65" s="467"/>
      <c r="K65" s="467"/>
      <c r="L65" s="467"/>
      <c r="M65" s="467"/>
      <c r="N65" s="467"/>
      <c r="O65" s="6"/>
      <c r="P65" s="6"/>
      <c r="Q65" s="6"/>
      <c r="R65" s="6"/>
      <c r="S65" s="6"/>
      <c r="T65" s="6"/>
      <c r="U65" s="6"/>
      <c r="V65" s="6"/>
      <c r="W65" s="6"/>
      <c r="X65" s="6"/>
      <c r="Y65" s="6"/>
      <c r="Z65" s="6"/>
      <c r="AA65" s="6"/>
      <c r="AB65" s="6"/>
      <c r="AC65" s="6"/>
      <c r="AD65" s="6"/>
      <c r="AE65" s="6"/>
      <c r="AF65" s="6"/>
      <c r="AG65" s="6"/>
      <c r="AH65" s="6"/>
    </row>
    <row r="66" spans="1:34"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row r="67" spans="1:34" ht="18.75" x14ac:dyDescent="0.3">
      <c r="A67" s="79" t="s">
        <v>770</v>
      </c>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spans="1:34" ht="18.75" x14ac:dyDescent="0.3">
      <c r="A68" s="79" t="s">
        <v>771</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spans="1:34" ht="18.75" x14ac:dyDescent="0.3">
      <c r="A69" s="79" t="s">
        <v>772</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spans="1:34" ht="18.75" x14ac:dyDescent="0.3">
      <c r="A70" s="79" t="s">
        <v>773</v>
      </c>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row>
    <row r="71" spans="1:34" ht="18.75" x14ac:dyDescent="0.3">
      <c r="A71" s="79" t="s">
        <v>774</v>
      </c>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spans="1:34" ht="18.75" x14ac:dyDescent="0.3">
      <c r="A72" s="79" t="s">
        <v>775</v>
      </c>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row>
    <row r="73" spans="1:34"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row>
    <row r="74" spans="1:34" ht="18.75" x14ac:dyDescent="0.3">
      <c r="A74" s="466" t="s">
        <v>776</v>
      </c>
      <c r="B74" s="467"/>
      <c r="C74" s="467"/>
      <c r="D74" s="467"/>
      <c r="E74" s="467"/>
      <c r="F74" s="467"/>
      <c r="G74" s="467"/>
      <c r="H74" s="467"/>
      <c r="I74" s="467"/>
      <c r="J74" s="467"/>
      <c r="K74" s="467"/>
      <c r="L74" s="467"/>
      <c r="M74" s="467"/>
      <c r="N74" s="467"/>
      <c r="O74" s="6"/>
      <c r="P74" s="6"/>
      <c r="Q74" s="6"/>
      <c r="R74" s="6"/>
      <c r="S74" s="6"/>
      <c r="T74" s="6"/>
      <c r="U74" s="6"/>
      <c r="V74" s="6"/>
      <c r="W74" s="6"/>
      <c r="X74" s="6"/>
      <c r="Y74" s="6"/>
      <c r="Z74" s="6"/>
      <c r="AA74" s="6"/>
      <c r="AB74" s="6"/>
      <c r="AC74" s="6"/>
      <c r="AD74" s="6"/>
      <c r="AE74" s="6"/>
      <c r="AF74" s="6"/>
      <c r="AG74" s="6"/>
      <c r="AH74" s="6"/>
    </row>
    <row r="75" spans="1:34" ht="18.75" x14ac:dyDescent="0.3">
      <c r="A75" s="79" t="s">
        <v>777</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spans="1:34" ht="18.75" x14ac:dyDescent="0.3">
      <c r="A76" s="79" t="s">
        <v>778</v>
      </c>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row>
    <row r="77" spans="1:34" ht="18.75" x14ac:dyDescent="0.3">
      <c r="A77" s="79" t="s">
        <v>779</v>
      </c>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row>
    <row r="78" spans="1:34" ht="18.75" x14ac:dyDescent="0.3">
      <c r="A78" s="79" t="s">
        <v>780</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row>
    <row r="79" spans="1:34"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row>
    <row r="80" spans="1:34"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row>
    <row r="81" spans="1:34"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spans="1:34"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row>
    <row r="83" spans="1:34" ht="56.25" x14ac:dyDescent="0.3">
      <c r="A83" s="468" t="s">
        <v>781</v>
      </c>
      <c r="B83" s="469"/>
      <c r="C83" s="399" t="s">
        <v>782</v>
      </c>
      <c r="D83" s="399" t="s">
        <v>783</v>
      </c>
      <c r="E83" s="399" t="s">
        <v>784</v>
      </c>
      <c r="F83" s="399" t="s">
        <v>786</v>
      </c>
      <c r="G83" s="461" t="s">
        <v>245</v>
      </c>
      <c r="H83" s="462"/>
      <c r="I83" s="462"/>
      <c r="J83" s="462"/>
      <c r="K83" s="462"/>
      <c r="L83" s="462"/>
      <c r="M83" s="462"/>
      <c r="N83" s="462"/>
      <c r="O83" s="462"/>
      <c r="P83" s="6"/>
      <c r="Q83" s="6"/>
      <c r="R83" s="6"/>
      <c r="S83" s="6"/>
      <c r="T83" s="6"/>
      <c r="U83" s="6"/>
      <c r="V83" s="6"/>
      <c r="W83" s="6"/>
      <c r="X83" s="6"/>
      <c r="Y83" s="6"/>
      <c r="Z83" s="6"/>
      <c r="AA83" s="6"/>
      <c r="AB83" s="6"/>
      <c r="AC83" s="6"/>
      <c r="AD83" s="6"/>
      <c r="AE83" s="6"/>
      <c r="AF83" s="6"/>
      <c r="AG83" s="6"/>
      <c r="AH83" s="6"/>
    </row>
    <row r="84" spans="1:34" ht="18.75" x14ac:dyDescent="0.3">
      <c r="A84" s="456" t="s">
        <v>785</v>
      </c>
      <c r="B84" s="457"/>
      <c r="C84" s="401"/>
      <c r="D84" s="401"/>
      <c r="E84" s="401"/>
      <c r="F84" s="402" t="s">
        <v>787</v>
      </c>
      <c r="G84" s="456" t="s">
        <v>788</v>
      </c>
      <c r="H84" s="457"/>
      <c r="I84" s="457"/>
      <c r="J84" s="457"/>
      <c r="K84" s="457"/>
      <c r="L84" s="457"/>
      <c r="M84" s="457"/>
      <c r="N84" s="457"/>
      <c r="O84" s="457"/>
      <c r="P84" s="6"/>
      <c r="Q84" s="6"/>
      <c r="R84" s="6"/>
      <c r="S84" s="6"/>
      <c r="T84" s="6"/>
      <c r="U84" s="6"/>
      <c r="V84" s="6"/>
      <c r="W84" s="6"/>
      <c r="X84" s="6"/>
      <c r="Y84" s="6"/>
      <c r="Z84" s="6"/>
      <c r="AA84" s="6"/>
      <c r="AB84" s="6"/>
      <c r="AC84" s="6"/>
      <c r="AD84" s="6"/>
      <c r="AE84" s="6"/>
      <c r="AF84" s="6"/>
      <c r="AG84" s="6"/>
      <c r="AH84" s="6"/>
    </row>
    <row r="85" spans="1:34" ht="18.75" x14ac:dyDescent="0.3">
      <c r="A85" s="456" t="s">
        <v>789</v>
      </c>
      <c r="B85" s="457"/>
      <c r="C85" s="400" t="s">
        <v>793</v>
      </c>
      <c r="D85" s="402" t="s">
        <v>790</v>
      </c>
      <c r="E85" s="403" t="s">
        <v>158</v>
      </c>
      <c r="F85" s="401"/>
      <c r="G85" s="458" t="s">
        <v>791</v>
      </c>
      <c r="H85" s="459"/>
      <c r="I85" s="459"/>
      <c r="J85" s="459"/>
      <c r="K85" s="459"/>
      <c r="L85" s="459"/>
      <c r="M85" s="459"/>
      <c r="N85" s="459"/>
      <c r="O85" s="460"/>
      <c r="P85" s="6"/>
      <c r="Q85" s="6"/>
      <c r="R85" s="6"/>
      <c r="S85" s="6"/>
      <c r="T85" s="6"/>
      <c r="U85" s="6"/>
      <c r="V85" s="6"/>
      <c r="W85" s="6"/>
      <c r="X85" s="6"/>
      <c r="Y85" s="6"/>
      <c r="Z85" s="6"/>
      <c r="AA85" s="6"/>
      <c r="AB85" s="6"/>
      <c r="AC85" s="6"/>
      <c r="AD85" s="6"/>
      <c r="AE85" s="6"/>
      <c r="AF85" s="6"/>
      <c r="AG85" s="6"/>
      <c r="AH85" s="6"/>
    </row>
    <row r="86" spans="1:34" ht="18.75" x14ac:dyDescent="0.3">
      <c r="A86" s="456" t="s">
        <v>792</v>
      </c>
      <c r="B86" s="457"/>
      <c r="C86" s="400" t="s">
        <v>794</v>
      </c>
      <c r="D86" s="400" t="s">
        <v>795</v>
      </c>
      <c r="E86" s="402" t="s">
        <v>796</v>
      </c>
      <c r="F86" s="401"/>
      <c r="G86" s="458" t="s">
        <v>797</v>
      </c>
      <c r="H86" s="459"/>
      <c r="I86" s="459"/>
      <c r="J86" s="459"/>
      <c r="K86" s="459"/>
      <c r="L86" s="459"/>
      <c r="M86" s="459"/>
      <c r="N86" s="459"/>
      <c r="O86" s="460"/>
      <c r="P86" s="6"/>
      <c r="Q86" s="6"/>
      <c r="R86" s="6"/>
      <c r="S86" s="6"/>
      <c r="T86" s="6"/>
      <c r="U86" s="6"/>
      <c r="V86" s="6"/>
      <c r="W86" s="6"/>
      <c r="X86" s="6"/>
      <c r="Y86" s="6"/>
      <c r="Z86" s="6"/>
      <c r="AA86" s="6"/>
      <c r="AB86" s="6"/>
      <c r="AC86" s="6"/>
      <c r="AD86" s="6"/>
      <c r="AE86" s="6"/>
      <c r="AF86" s="6"/>
      <c r="AG86" s="6"/>
      <c r="AH86" s="6"/>
    </row>
    <row r="87" spans="1:34" ht="18.75" x14ac:dyDescent="0.3">
      <c r="A87" s="456" t="s">
        <v>698</v>
      </c>
      <c r="B87" s="457"/>
      <c r="C87" s="400" t="s">
        <v>798</v>
      </c>
      <c r="D87" s="400" t="s">
        <v>799</v>
      </c>
      <c r="E87" s="400" t="s">
        <v>800</v>
      </c>
      <c r="F87" s="401"/>
      <c r="G87" s="458" t="s">
        <v>801</v>
      </c>
      <c r="H87" s="459"/>
      <c r="I87" s="459"/>
      <c r="J87" s="459"/>
      <c r="K87" s="459"/>
      <c r="L87" s="459"/>
      <c r="M87" s="459"/>
      <c r="N87" s="459"/>
      <c r="O87" s="460"/>
      <c r="P87" s="6"/>
      <c r="Q87" s="6"/>
      <c r="R87" s="6"/>
      <c r="S87" s="6"/>
      <c r="T87" s="6"/>
      <c r="U87" s="6"/>
      <c r="V87" s="6"/>
      <c r="W87" s="6"/>
      <c r="X87" s="6"/>
      <c r="Y87" s="6"/>
      <c r="Z87" s="6"/>
      <c r="AA87" s="6"/>
      <c r="AB87" s="6"/>
      <c r="AC87" s="6"/>
      <c r="AD87" s="6"/>
      <c r="AE87" s="6"/>
      <c r="AF87" s="6"/>
      <c r="AG87" s="6"/>
      <c r="AH87" s="6"/>
    </row>
    <row r="88" spans="1:34" ht="18.75" x14ac:dyDescent="0.3">
      <c r="A88" s="456" t="s">
        <v>696</v>
      </c>
      <c r="B88" s="457"/>
      <c r="C88" s="400" t="s">
        <v>802</v>
      </c>
      <c r="D88" s="400" t="s">
        <v>803</v>
      </c>
      <c r="E88" s="400" t="s">
        <v>804</v>
      </c>
      <c r="F88" s="401"/>
      <c r="G88" s="458" t="s">
        <v>801</v>
      </c>
      <c r="H88" s="459"/>
      <c r="I88" s="459"/>
      <c r="J88" s="459"/>
      <c r="K88" s="459"/>
      <c r="L88" s="459"/>
      <c r="M88" s="459"/>
      <c r="N88" s="459"/>
      <c r="O88" s="460"/>
      <c r="P88" s="6"/>
      <c r="Q88" s="6"/>
      <c r="R88" s="6"/>
      <c r="S88" s="6"/>
      <c r="T88" s="6"/>
      <c r="U88" s="6"/>
      <c r="V88" s="6"/>
      <c r="W88" s="6"/>
      <c r="X88" s="6"/>
      <c r="Y88" s="6"/>
      <c r="Z88" s="6"/>
      <c r="AA88" s="6"/>
      <c r="AB88" s="6"/>
      <c r="AC88" s="6"/>
      <c r="AD88" s="6"/>
      <c r="AE88" s="6"/>
      <c r="AF88" s="6"/>
      <c r="AG88" s="6"/>
      <c r="AH88" s="6"/>
    </row>
    <row r="89" spans="1:34" ht="18.75" x14ac:dyDescent="0.3">
      <c r="A89" s="456" t="s">
        <v>824</v>
      </c>
      <c r="B89" s="457"/>
      <c r="C89" s="401"/>
      <c r="D89" s="401"/>
      <c r="E89" s="401"/>
      <c r="F89" s="402" t="s">
        <v>787</v>
      </c>
      <c r="G89" s="458" t="s">
        <v>823</v>
      </c>
      <c r="H89" s="459"/>
      <c r="I89" s="459"/>
      <c r="J89" s="459"/>
      <c r="K89" s="459"/>
      <c r="L89" s="459"/>
      <c r="M89" s="459"/>
      <c r="N89" s="459"/>
      <c r="O89" s="460"/>
      <c r="P89" s="6"/>
      <c r="Q89" s="6"/>
      <c r="R89" s="6"/>
      <c r="S89" s="6"/>
      <c r="T89" s="6"/>
      <c r="U89" s="6"/>
      <c r="V89" s="6"/>
      <c r="W89" s="6"/>
      <c r="X89" s="6"/>
      <c r="Y89" s="6"/>
      <c r="Z89" s="6"/>
      <c r="AA89" s="6"/>
      <c r="AB89" s="6"/>
      <c r="AC89" s="6"/>
      <c r="AD89" s="6"/>
      <c r="AE89" s="6"/>
      <c r="AF89" s="6"/>
      <c r="AG89" s="6"/>
      <c r="AH89" s="6"/>
    </row>
    <row r="90" spans="1:34" ht="18.75" x14ac:dyDescent="0.3">
      <c r="A90" s="456" t="s">
        <v>825</v>
      </c>
      <c r="B90" s="457"/>
      <c r="C90" s="401"/>
      <c r="D90" s="401"/>
      <c r="E90" s="401"/>
      <c r="F90" s="402" t="s">
        <v>787</v>
      </c>
      <c r="G90" s="458" t="s">
        <v>823</v>
      </c>
      <c r="H90" s="459"/>
      <c r="I90" s="459"/>
      <c r="J90" s="459"/>
      <c r="K90" s="459"/>
      <c r="L90" s="459"/>
      <c r="M90" s="459"/>
      <c r="N90" s="459"/>
      <c r="O90" s="460"/>
      <c r="P90" s="6"/>
      <c r="Q90" s="6"/>
      <c r="R90" s="6"/>
      <c r="S90" s="6"/>
      <c r="T90" s="6"/>
      <c r="U90" s="6"/>
      <c r="V90" s="6"/>
      <c r="W90" s="6"/>
      <c r="X90" s="6"/>
      <c r="Y90" s="6"/>
      <c r="Z90" s="6"/>
      <c r="AA90" s="6"/>
      <c r="AB90" s="6"/>
      <c r="AC90" s="6"/>
      <c r="AD90" s="6"/>
      <c r="AE90" s="6"/>
      <c r="AF90" s="6"/>
      <c r="AG90" s="6"/>
      <c r="AH90" s="6"/>
    </row>
    <row r="91" spans="1:34" ht="37.5" x14ac:dyDescent="0.3">
      <c r="A91" s="456" t="s">
        <v>826</v>
      </c>
      <c r="B91" s="457"/>
      <c r="C91" s="400" t="s">
        <v>827</v>
      </c>
      <c r="D91" s="520" t="s">
        <v>828</v>
      </c>
      <c r="E91" s="520" t="s">
        <v>830</v>
      </c>
      <c r="F91" s="401"/>
      <c r="G91" s="458" t="s">
        <v>829</v>
      </c>
      <c r="H91" s="459"/>
      <c r="I91" s="459"/>
      <c r="J91" s="459"/>
      <c r="K91" s="459"/>
      <c r="L91" s="459"/>
      <c r="M91" s="459"/>
      <c r="N91" s="459"/>
      <c r="O91" s="460"/>
      <c r="P91" s="6"/>
      <c r="Q91" s="6"/>
      <c r="R91" s="6"/>
      <c r="S91" s="6"/>
      <c r="T91" s="6"/>
      <c r="U91" s="6"/>
      <c r="V91" s="6"/>
      <c r="W91" s="6"/>
      <c r="X91" s="6"/>
      <c r="Y91" s="6"/>
      <c r="Z91" s="6"/>
      <c r="AA91" s="6"/>
      <c r="AB91" s="6"/>
      <c r="AC91" s="6"/>
      <c r="AD91" s="6"/>
      <c r="AE91" s="6"/>
      <c r="AF91" s="6"/>
      <c r="AG91" s="6"/>
      <c r="AH91" s="6"/>
    </row>
    <row r="92" spans="1:34" ht="56.25" x14ac:dyDescent="0.3">
      <c r="A92" s="456" t="s">
        <v>698</v>
      </c>
      <c r="B92" s="457"/>
      <c r="C92" s="520" t="s">
        <v>831</v>
      </c>
      <c r="D92" s="400" t="s">
        <v>799</v>
      </c>
      <c r="E92" s="400" t="s">
        <v>800</v>
      </c>
      <c r="F92" s="401"/>
      <c r="G92" s="458" t="s">
        <v>832</v>
      </c>
      <c r="H92" s="459"/>
      <c r="I92" s="459"/>
      <c r="J92" s="459"/>
      <c r="K92" s="459"/>
      <c r="L92" s="459"/>
      <c r="M92" s="459"/>
      <c r="N92" s="459"/>
      <c r="O92" s="460"/>
      <c r="P92" s="6"/>
      <c r="Q92" s="6"/>
      <c r="R92" s="6"/>
      <c r="S92" s="6"/>
      <c r="T92" s="6"/>
      <c r="U92" s="6"/>
      <c r="V92" s="6"/>
      <c r="W92" s="6"/>
      <c r="X92" s="6"/>
      <c r="Y92" s="6"/>
      <c r="Z92" s="6"/>
      <c r="AA92" s="6"/>
      <c r="AB92" s="6"/>
      <c r="AC92" s="6"/>
      <c r="AD92" s="6"/>
      <c r="AE92" s="6"/>
      <c r="AF92" s="6"/>
      <c r="AG92" s="6"/>
      <c r="AH92" s="6"/>
    </row>
    <row r="93" spans="1:34" ht="18.75" x14ac:dyDescent="0.3">
      <c r="A93" s="456" t="s">
        <v>833</v>
      </c>
      <c r="B93" s="457"/>
      <c r="C93" s="400" t="s">
        <v>834</v>
      </c>
      <c r="D93" s="400" t="s">
        <v>835</v>
      </c>
      <c r="E93" s="400" t="s">
        <v>856</v>
      </c>
      <c r="F93" s="401"/>
      <c r="G93" s="458" t="s">
        <v>857</v>
      </c>
      <c r="H93" s="459"/>
      <c r="I93" s="459"/>
      <c r="J93" s="459"/>
      <c r="K93" s="459"/>
      <c r="L93" s="459"/>
      <c r="M93" s="459"/>
      <c r="N93" s="459"/>
      <c r="O93" s="460"/>
      <c r="P93" s="6"/>
      <c r="Q93" s="6"/>
      <c r="R93" s="6"/>
      <c r="S93" s="6"/>
      <c r="T93" s="6"/>
      <c r="U93" s="6"/>
      <c r="V93" s="6"/>
      <c r="W93" s="6"/>
      <c r="X93" s="6"/>
      <c r="Y93" s="6"/>
      <c r="Z93" s="6"/>
      <c r="AA93" s="6"/>
      <c r="AB93" s="6"/>
      <c r="AC93" s="6"/>
      <c r="AD93" s="6"/>
      <c r="AE93" s="6"/>
      <c r="AF93" s="6"/>
      <c r="AG93" s="6"/>
      <c r="AH93" s="6"/>
    </row>
    <row r="94" spans="1:34" ht="18.75" x14ac:dyDescent="0.3">
      <c r="A94" s="456" t="s">
        <v>697</v>
      </c>
      <c r="B94" s="457"/>
      <c r="C94" s="400" t="s">
        <v>799</v>
      </c>
      <c r="D94" s="400" t="s">
        <v>836</v>
      </c>
      <c r="E94" s="400" t="s">
        <v>855</v>
      </c>
      <c r="F94" s="401"/>
      <c r="G94" s="458" t="s">
        <v>858</v>
      </c>
      <c r="H94" s="459"/>
      <c r="I94" s="459"/>
      <c r="J94" s="459"/>
      <c r="K94" s="459"/>
      <c r="L94" s="459"/>
      <c r="M94" s="459"/>
      <c r="N94" s="459"/>
      <c r="O94" s="460"/>
      <c r="P94" s="6"/>
      <c r="Q94" s="6"/>
      <c r="R94" s="6"/>
      <c r="S94" s="6"/>
      <c r="T94" s="6"/>
      <c r="U94" s="6"/>
      <c r="V94" s="6"/>
      <c r="W94" s="6"/>
      <c r="X94" s="6"/>
      <c r="Y94" s="6"/>
      <c r="Z94" s="6"/>
      <c r="AA94" s="6"/>
      <c r="AB94" s="6"/>
      <c r="AC94" s="6"/>
      <c r="AD94" s="6"/>
      <c r="AE94" s="6"/>
      <c r="AF94" s="6"/>
      <c r="AG94" s="6"/>
      <c r="AH94" s="6"/>
    </row>
    <row r="95" spans="1:34" ht="18.75" x14ac:dyDescent="0.3">
      <c r="A95" s="456"/>
      <c r="B95" s="457"/>
      <c r="C95" s="400"/>
      <c r="D95" s="400"/>
      <c r="E95" s="400"/>
      <c r="F95" s="400"/>
      <c r="G95" s="458"/>
      <c r="H95" s="459"/>
      <c r="I95" s="459"/>
      <c r="J95" s="459"/>
      <c r="K95" s="459"/>
      <c r="L95" s="459"/>
      <c r="M95" s="459"/>
      <c r="N95" s="459"/>
      <c r="O95" s="460"/>
      <c r="P95" s="6"/>
      <c r="Q95" s="6"/>
      <c r="R95" s="6"/>
      <c r="S95" s="6"/>
      <c r="T95" s="6"/>
      <c r="U95" s="6"/>
      <c r="V95" s="6"/>
      <c r="W95" s="6"/>
      <c r="X95" s="6"/>
      <c r="Y95" s="6"/>
      <c r="Z95" s="6"/>
      <c r="AA95" s="6"/>
      <c r="AB95" s="6"/>
      <c r="AC95" s="6"/>
      <c r="AD95" s="6"/>
      <c r="AE95" s="6"/>
      <c r="AF95" s="6"/>
      <c r="AG95" s="6"/>
      <c r="AH95" s="6"/>
    </row>
    <row r="96" spans="1:34" ht="18.75" x14ac:dyDescent="0.3">
      <c r="A96" s="456"/>
      <c r="B96" s="457"/>
      <c r="C96" s="400"/>
      <c r="D96" s="400"/>
      <c r="E96" s="400"/>
      <c r="F96" s="400"/>
      <c r="G96" s="458"/>
      <c r="H96" s="459"/>
      <c r="I96" s="459"/>
      <c r="J96" s="459"/>
      <c r="K96" s="459"/>
      <c r="L96" s="459"/>
      <c r="M96" s="459"/>
      <c r="N96" s="459"/>
      <c r="O96" s="460"/>
      <c r="P96" s="6"/>
      <c r="Q96" s="6"/>
      <c r="R96" s="6"/>
      <c r="S96" s="6"/>
      <c r="T96" s="6"/>
      <c r="U96" s="6"/>
      <c r="V96" s="6"/>
      <c r="W96" s="6"/>
      <c r="X96" s="6"/>
      <c r="Y96" s="6"/>
      <c r="Z96" s="6"/>
      <c r="AA96" s="6"/>
      <c r="AB96" s="6"/>
      <c r="AC96" s="6"/>
      <c r="AD96" s="6"/>
      <c r="AE96" s="6"/>
      <c r="AF96" s="6"/>
      <c r="AG96" s="6"/>
      <c r="AH96" s="6"/>
    </row>
    <row r="97" spans="1:34" ht="18.75" x14ac:dyDescent="0.3">
      <c r="A97" s="456"/>
      <c r="B97" s="457"/>
      <c r="C97" s="400"/>
      <c r="D97" s="400"/>
      <c r="E97" s="400"/>
      <c r="F97" s="400"/>
      <c r="G97" s="458"/>
      <c r="H97" s="459"/>
      <c r="I97" s="459"/>
      <c r="J97" s="459"/>
      <c r="K97" s="459"/>
      <c r="L97" s="459"/>
      <c r="M97" s="459"/>
      <c r="N97" s="459"/>
      <c r="O97" s="460"/>
      <c r="P97" s="6"/>
      <c r="Q97" s="6"/>
      <c r="R97" s="6"/>
      <c r="S97" s="6"/>
      <c r="T97" s="6"/>
      <c r="U97" s="6"/>
      <c r="V97" s="6"/>
      <c r="W97" s="6"/>
      <c r="X97" s="6"/>
      <c r="Y97" s="6"/>
      <c r="Z97" s="6"/>
      <c r="AA97" s="6"/>
      <c r="AB97" s="6"/>
      <c r="AC97" s="6"/>
      <c r="AD97" s="6"/>
      <c r="AE97" s="6"/>
      <c r="AF97" s="6"/>
      <c r="AG97" s="6"/>
      <c r="AH97" s="6"/>
    </row>
    <row r="98" spans="1:34" ht="18.75" x14ac:dyDescent="0.3">
      <c r="A98" s="79"/>
      <c r="B98" s="79"/>
      <c r="C98" s="79"/>
      <c r="D98" s="79"/>
      <c r="E98" s="79"/>
      <c r="F98" s="79"/>
      <c r="G98" s="79"/>
      <c r="H98" s="79"/>
      <c r="I98" s="79"/>
      <c r="J98" s="79"/>
      <c r="K98" s="79"/>
      <c r="L98" s="79"/>
      <c r="M98" s="79"/>
      <c r="N98" s="79"/>
      <c r="O98" s="79"/>
      <c r="P98" s="6"/>
      <c r="Q98" s="6"/>
      <c r="R98" s="6"/>
      <c r="S98" s="6"/>
      <c r="T98" s="6"/>
      <c r="U98" s="6"/>
      <c r="V98" s="6"/>
      <c r="W98" s="6"/>
      <c r="X98" s="6"/>
      <c r="Y98" s="6"/>
      <c r="Z98" s="6"/>
      <c r="AA98" s="6"/>
      <c r="AB98" s="6"/>
      <c r="AC98" s="6"/>
      <c r="AD98" s="6"/>
      <c r="AE98" s="6"/>
      <c r="AF98" s="6"/>
      <c r="AG98" s="6"/>
      <c r="AH98" s="6"/>
    </row>
    <row r="99" spans="1:34" ht="18.75" x14ac:dyDescent="0.3">
      <c r="A99" s="79"/>
      <c r="B99" s="79"/>
      <c r="C99" s="79"/>
      <c r="D99" s="79"/>
      <c r="E99" s="79"/>
      <c r="F99" s="79"/>
      <c r="G99" s="79"/>
      <c r="H99" s="79"/>
      <c r="I99" s="79"/>
      <c r="J99" s="79"/>
      <c r="K99" s="79"/>
      <c r="L99" s="79"/>
      <c r="M99" s="79"/>
      <c r="N99" s="79"/>
      <c r="O99" s="79"/>
      <c r="P99" s="6"/>
      <c r="Q99" s="6"/>
      <c r="R99" s="6"/>
      <c r="S99" s="6"/>
      <c r="T99" s="6"/>
      <c r="U99" s="6"/>
      <c r="V99" s="6"/>
      <c r="W99" s="6"/>
      <c r="X99" s="6"/>
      <c r="Y99" s="6"/>
      <c r="Z99" s="6"/>
      <c r="AA99" s="6"/>
      <c r="AB99" s="6"/>
      <c r="AC99" s="6"/>
      <c r="AD99" s="6"/>
      <c r="AE99" s="6"/>
      <c r="AF99" s="6"/>
      <c r="AG99" s="6"/>
      <c r="AH99" s="6"/>
    </row>
    <row r="100" spans="1:34" ht="18.75" x14ac:dyDescent="0.3">
      <c r="A100" s="79"/>
      <c r="B100" s="79"/>
      <c r="C100" s="79"/>
      <c r="D100" s="79"/>
      <c r="E100" s="79"/>
      <c r="F100" s="79"/>
      <c r="G100" s="79"/>
      <c r="H100" s="79"/>
      <c r="I100" s="79"/>
      <c r="J100" s="79"/>
      <c r="K100" s="79"/>
      <c r="L100" s="79"/>
      <c r="M100" s="79"/>
      <c r="N100" s="79"/>
      <c r="O100" s="79"/>
      <c r="P100" s="6"/>
      <c r="Q100" s="6"/>
      <c r="R100" s="6"/>
      <c r="S100" s="6"/>
      <c r="T100" s="6"/>
      <c r="U100" s="6"/>
      <c r="V100" s="6"/>
      <c r="W100" s="6"/>
      <c r="X100" s="6"/>
      <c r="Y100" s="6"/>
      <c r="Z100" s="6"/>
      <c r="AA100" s="6"/>
      <c r="AB100" s="6"/>
      <c r="AC100" s="6"/>
      <c r="AD100" s="6"/>
      <c r="AE100" s="6"/>
      <c r="AF100" s="6"/>
      <c r="AG100" s="6"/>
      <c r="AH100" s="6"/>
    </row>
    <row r="101" spans="1:34" ht="18.75" x14ac:dyDescent="0.3">
      <c r="A101" s="79"/>
      <c r="B101" s="79"/>
      <c r="C101" s="79"/>
      <c r="D101" s="79"/>
      <c r="E101" s="79"/>
      <c r="F101" s="79"/>
      <c r="G101" s="79"/>
      <c r="H101" s="79"/>
      <c r="I101" s="79"/>
      <c r="J101" s="79"/>
      <c r="K101" s="79"/>
      <c r="L101" s="79"/>
      <c r="M101" s="79"/>
      <c r="N101" s="79"/>
      <c r="O101" s="79"/>
      <c r="P101" s="6"/>
      <c r="Q101" s="6"/>
      <c r="R101" s="6"/>
      <c r="S101" s="6"/>
      <c r="T101" s="6"/>
      <c r="U101" s="6"/>
      <c r="V101" s="6"/>
      <c r="W101" s="6"/>
      <c r="X101" s="6"/>
      <c r="Y101" s="6"/>
      <c r="Z101" s="6"/>
      <c r="AA101" s="6"/>
      <c r="AB101" s="6"/>
      <c r="AC101" s="6"/>
      <c r="AD101" s="6"/>
      <c r="AE101" s="6"/>
      <c r="AF101" s="6"/>
      <c r="AG101" s="6"/>
      <c r="AH101" s="6"/>
    </row>
    <row r="102" spans="1:34" ht="18.75" x14ac:dyDescent="0.3">
      <c r="A102" s="79"/>
      <c r="B102" s="79"/>
      <c r="C102" s="79"/>
      <c r="D102" s="79"/>
      <c r="E102" s="79"/>
      <c r="F102" s="79"/>
      <c r="G102" s="79"/>
      <c r="H102" s="79"/>
      <c r="I102" s="79"/>
      <c r="J102" s="79"/>
      <c r="K102" s="79"/>
      <c r="L102" s="79"/>
      <c r="M102" s="79"/>
      <c r="N102" s="79"/>
      <c r="O102" s="79"/>
      <c r="P102" s="6"/>
      <c r="Q102" s="6"/>
      <c r="R102" s="6"/>
      <c r="S102" s="6"/>
      <c r="T102" s="6"/>
      <c r="U102" s="6"/>
      <c r="V102" s="6"/>
      <c r="W102" s="6"/>
      <c r="X102" s="6"/>
      <c r="Y102" s="6"/>
      <c r="Z102" s="6"/>
      <c r="AA102" s="6"/>
      <c r="AB102" s="6"/>
      <c r="AC102" s="6"/>
      <c r="AD102" s="6"/>
      <c r="AE102" s="6"/>
      <c r="AF102" s="6"/>
      <c r="AG102" s="6"/>
      <c r="AH102" s="6"/>
    </row>
    <row r="103" spans="1:34" ht="18.75" x14ac:dyDescent="0.3">
      <c r="A103" s="79"/>
      <c r="B103" s="79"/>
      <c r="C103" s="79"/>
      <c r="D103" s="79"/>
      <c r="E103" s="79"/>
      <c r="F103" s="79"/>
      <c r="G103" s="79"/>
      <c r="H103" s="79"/>
      <c r="I103" s="79"/>
      <c r="J103" s="79"/>
      <c r="K103" s="79"/>
      <c r="L103" s="79"/>
      <c r="M103" s="79"/>
      <c r="N103" s="79"/>
      <c r="O103" s="79"/>
      <c r="P103" s="6"/>
      <c r="Q103" s="6"/>
      <c r="R103" s="6"/>
      <c r="S103" s="6"/>
      <c r="T103" s="6"/>
      <c r="U103" s="6"/>
      <c r="V103" s="6"/>
      <c r="W103" s="6"/>
      <c r="X103" s="6"/>
      <c r="Y103" s="6"/>
      <c r="Z103" s="6"/>
      <c r="AA103" s="6"/>
      <c r="AB103" s="6"/>
      <c r="AC103" s="6"/>
      <c r="AD103" s="6"/>
      <c r="AE103" s="6"/>
      <c r="AF103" s="6"/>
      <c r="AG103" s="6"/>
      <c r="AH103" s="6"/>
    </row>
    <row r="104" spans="1:34" ht="18.75" x14ac:dyDescent="0.3">
      <c r="A104" s="79"/>
      <c r="B104" s="79"/>
      <c r="C104" s="79"/>
      <c r="D104" s="79"/>
      <c r="E104" s="79"/>
      <c r="F104" s="79"/>
      <c r="G104" s="79"/>
      <c r="H104" s="79"/>
      <c r="I104" s="79"/>
      <c r="J104" s="79"/>
      <c r="K104" s="79"/>
      <c r="L104" s="79"/>
      <c r="M104" s="79"/>
      <c r="N104" s="79"/>
      <c r="O104" s="79"/>
      <c r="P104" s="6"/>
      <c r="Q104" s="6"/>
      <c r="R104" s="6"/>
      <c r="S104" s="6"/>
      <c r="T104" s="6"/>
      <c r="U104" s="6"/>
      <c r="V104" s="6"/>
      <c r="W104" s="6"/>
      <c r="X104" s="6"/>
      <c r="Y104" s="6"/>
      <c r="Z104" s="6"/>
      <c r="AA104" s="6"/>
      <c r="AB104" s="6"/>
      <c r="AC104" s="6"/>
      <c r="AD104" s="6"/>
      <c r="AE104" s="6"/>
      <c r="AF104" s="6"/>
      <c r="AG104" s="6"/>
      <c r="AH104" s="6"/>
    </row>
    <row r="105" spans="1:34" ht="18.75" x14ac:dyDescent="0.3">
      <c r="A105" s="79"/>
      <c r="B105" s="79"/>
      <c r="C105" s="79"/>
      <c r="D105" s="79"/>
      <c r="E105" s="79"/>
      <c r="F105" s="79"/>
      <c r="G105" s="79"/>
      <c r="H105" s="79"/>
      <c r="I105" s="79"/>
      <c r="J105" s="79"/>
      <c r="K105" s="79"/>
      <c r="L105" s="79"/>
      <c r="M105" s="79"/>
      <c r="N105" s="79"/>
      <c r="O105" s="79"/>
      <c r="P105" s="6"/>
      <c r="Q105" s="6"/>
      <c r="R105" s="6"/>
      <c r="S105" s="6"/>
      <c r="T105" s="6"/>
      <c r="U105" s="6"/>
      <c r="V105" s="6"/>
      <c r="W105" s="6"/>
      <c r="X105" s="6"/>
      <c r="Y105" s="6"/>
      <c r="Z105" s="6"/>
      <c r="AA105" s="6"/>
      <c r="AB105" s="6"/>
      <c r="AC105" s="6"/>
      <c r="AD105" s="6"/>
      <c r="AE105" s="6"/>
      <c r="AF105" s="6"/>
      <c r="AG105" s="6"/>
      <c r="AH105" s="6"/>
    </row>
    <row r="106" spans="1:34"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row>
    <row r="107" spans="1:34"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row>
    <row r="108" spans="1:34"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row>
    <row r="109" spans="1:34"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row>
    <row r="110" spans="1:34"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row>
    <row r="111" spans="1:34"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row>
    <row r="112" spans="1:34"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row>
    <row r="113" spans="1:34"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row>
    <row r="114" spans="1:34"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row>
    <row r="115" spans="1:34"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row>
    <row r="116" spans="1:34"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row>
    <row r="117" spans="1:34"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row>
    <row r="118" spans="1:34"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row>
    <row r="119" spans="1:34"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row>
    <row r="120" spans="1:34"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row>
    <row r="121" spans="1:34"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row>
    <row r="122" spans="1:34"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row>
    <row r="123" spans="1:34"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row>
    <row r="124" spans="1:34"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row>
    <row r="125" spans="1:34"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row>
    <row r="126" spans="1:34"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row>
    <row r="127" spans="1:34"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row>
    <row r="128" spans="1:34"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row>
    <row r="129" spans="1:34"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row>
    <row r="130" spans="1:34"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row>
    <row r="131" spans="1:34"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row>
    <row r="132" spans="1:34"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row>
    <row r="133" spans="1:34"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row>
    <row r="134" spans="1:34"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row>
    <row r="135" spans="1:34"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row>
    <row r="136" spans="1:34"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row>
    <row r="137" spans="1:34"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row>
    <row r="138" spans="1:34"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row>
    <row r="139" spans="1:34"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row>
    <row r="140" spans="1:34"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row>
    <row r="141" spans="1:34"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row>
    <row r="142" spans="1:34"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row>
    <row r="143" spans="1:34"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row>
    <row r="144" spans="1:34"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row>
    <row r="145" spans="1:34"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row>
    <row r="146" spans="1:34"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row>
    <row r="147" spans="1:34"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row>
    <row r="148" spans="1:34"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row>
    <row r="149" spans="1:34"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row>
    <row r="150" spans="1:34"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row>
    <row r="151" spans="1:34"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row>
    <row r="152" spans="1:34"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row>
    <row r="153" spans="1:34"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row>
    <row r="154" spans="1:34"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row>
    <row r="155" spans="1:34"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row>
    <row r="156" spans="1:34"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row>
    <row r="157" spans="1:34"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row>
    <row r="158" spans="1:34"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row>
    <row r="159" spans="1:34"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row>
    <row r="160" spans="1:34"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row>
    <row r="161" spans="1:34"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row>
    <row r="162" spans="1:34"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row>
    <row r="163" spans="1:34"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row>
    <row r="164" spans="1:34"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spans="1:34"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spans="1:34"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spans="1:34"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spans="1:34"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row>
    <row r="169" spans="1:34"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row>
    <row r="170" spans="1:34"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row>
    <row r="171" spans="1:34"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row>
    <row r="172" spans="1:34"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row>
    <row r="173" spans="1:34"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row>
    <row r="174" spans="1:34"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row>
    <row r="175" spans="1:34"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row>
    <row r="176" spans="1:34"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row>
    <row r="177" spans="1:34"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row>
    <row r="178" spans="1:34"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row>
    <row r="179" spans="1:34"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row>
    <row r="180" spans="1:34"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row>
    <row r="181" spans="1:34"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row>
    <row r="182" spans="1:34"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row>
    <row r="183" spans="1:34"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row>
    <row r="184" spans="1:34"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row>
    <row r="185" spans="1:34"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row>
    <row r="186" spans="1:34"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row>
    <row r="187" spans="1:34"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row>
    <row r="188" spans="1:34"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row>
    <row r="189" spans="1:34"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row>
    <row r="190" spans="1:34"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row>
    <row r="191" spans="1:34"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row>
    <row r="192" spans="1:34"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row>
    <row r="193" spans="1:34"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row>
    <row r="194" spans="1:34"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row>
    <row r="195" spans="1:34"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row>
    <row r="196" spans="1:34"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row>
    <row r="197" spans="1:34"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row>
    <row r="198" spans="1:34"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row>
    <row r="199" spans="1:34"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row>
    <row r="200" spans="1:34"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row>
    <row r="201" spans="1:34"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row>
    <row r="202" spans="1:34"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row>
    <row r="203" spans="1:34"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row>
    <row r="204" spans="1:34"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row>
    <row r="205" spans="1:34"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row>
    <row r="206" spans="1:34"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row>
    <row r="207" spans="1:34"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row>
    <row r="208" spans="1:34"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row>
    <row r="209" spans="1:34"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row>
    <row r="210" spans="1:34"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row>
    <row r="211" spans="1:34"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row>
    <row r="212" spans="1:34"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row>
    <row r="213" spans="1:34"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row>
    <row r="214" spans="1:34"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row>
    <row r="215" spans="1:34"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row>
    <row r="216" spans="1:34"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row>
    <row r="217" spans="1:34"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row>
    <row r="218" spans="1:34"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row>
    <row r="219" spans="1:34"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row>
    <row r="220" spans="1:34"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row>
    <row r="221" spans="1:34"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row>
    <row r="222" spans="1:34"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row>
    <row r="223" spans="1:34"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row>
    <row r="224" spans="1:34"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row>
    <row r="225" spans="1:34"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row>
    <row r="226" spans="1:34"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row>
    <row r="227" spans="1:34"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row>
    <row r="228" spans="1:34"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row>
    <row r="229" spans="1:34"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row>
    <row r="230" spans="1:34"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row>
    <row r="231" spans="1:34"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row>
    <row r="232" spans="1:34"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row>
    <row r="233" spans="1:34"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row>
    <row r="234" spans="1:34"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row>
    <row r="235" spans="1:34"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row>
    <row r="236" spans="1:34"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row>
    <row r="237" spans="1:34"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row>
    <row r="238" spans="1:34"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row>
    <row r="239" spans="1:34"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row>
    <row r="240" spans="1:34"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row>
    <row r="241" spans="1:34"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row>
    <row r="242" spans="1:34"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row>
    <row r="243" spans="1:34"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row>
    <row r="244" spans="1:34"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row>
    <row r="245" spans="1:34"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row>
    <row r="246" spans="1:34"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row>
    <row r="247" spans="1:34"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row>
    <row r="248" spans="1:34"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row>
    <row r="249" spans="1:34"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row>
    <row r="250" spans="1:34"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row>
    <row r="251" spans="1:34"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row>
    <row r="252" spans="1:34"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row>
    <row r="253" spans="1:34"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row>
    <row r="254" spans="1:34"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row>
    <row r="255" spans="1:34"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row>
    <row r="256" spans="1:34"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row>
    <row r="257" spans="1:34"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row>
    <row r="258" spans="1:34"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row>
    <row r="259" spans="1:34"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row>
    <row r="260" spans="1:34"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row>
    <row r="261" spans="1:34"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row>
    <row r="262" spans="1:34"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row>
    <row r="263" spans="1:34"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row>
    <row r="264" spans="1:34"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row>
    <row r="265" spans="1:34"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row>
    <row r="266" spans="1:34"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row>
    <row r="267" spans="1:34"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row>
    <row r="268" spans="1:34"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row>
    <row r="269" spans="1:34"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row>
    <row r="270" spans="1:34"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row>
    <row r="271" spans="1:34"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row>
    <row r="272" spans="1:34"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row>
    <row r="273" spans="1:34"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row>
    <row r="274" spans="1:34"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row>
    <row r="275" spans="1:34"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row>
    <row r="276" spans="1:34"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row>
    <row r="277" spans="1:34"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row>
    <row r="278" spans="1:34"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row>
    <row r="279" spans="1:34"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row>
    <row r="280" spans="1:34"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row>
    <row r="281" spans="1:34"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row>
    <row r="282" spans="1:34"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row>
    <row r="283" spans="1:34"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row>
    <row r="284" spans="1:34"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row>
    <row r="285" spans="1:34"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row>
    <row r="286" spans="1:34"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row>
    <row r="287" spans="1:34"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row>
    <row r="288" spans="1:34"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row>
    <row r="289" spans="1:34"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row>
    <row r="290" spans="1:34"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row>
    <row r="291" spans="1:34"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row>
    <row r="292" spans="1:34"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row>
    <row r="293" spans="1:34"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row>
    <row r="294" spans="1:34"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row>
    <row r="295" spans="1:34"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row>
    <row r="296" spans="1:34"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row>
    <row r="297" spans="1:34"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row>
    <row r="298" spans="1:34"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row>
    <row r="299" spans="1:34"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row>
    <row r="300" spans="1:34"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row>
    <row r="301" spans="1:34"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row>
    <row r="302" spans="1:34"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row>
    <row r="303" spans="1:34"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row>
    <row r="304" spans="1:34"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row>
    <row r="305" spans="1:34"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row>
    <row r="306" spans="1:34"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row>
    <row r="307" spans="1:34"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row>
    <row r="308" spans="1:34"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row>
    <row r="309" spans="1:34"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row>
    <row r="310" spans="1:34"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row>
    <row r="311" spans="1:34"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row>
    <row r="312" spans="1:34"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row>
    <row r="313" spans="1:34"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row>
    <row r="314" spans="1:34"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row>
    <row r="315" spans="1:34"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row>
    <row r="316" spans="1:34"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row>
    <row r="317" spans="1:34"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row>
    <row r="318" spans="1:34"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row>
    <row r="319" spans="1:34"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row>
    <row r="320" spans="1:34"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row>
    <row r="321" spans="1:34"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row>
    <row r="322" spans="1:34"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row>
    <row r="323" spans="1:34"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row>
    <row r="324" spans="1:34"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row>
    <row r="325" spans="1:34"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row>
    <row r="326" spans="1:34"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row>
    <row r="327" spans="1:34"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row>
    <row r="328" spans="1:34"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row>
    <row r="329" spans="1:34"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row>
    <row r="330" spans="1:34"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row>
    <row r="331" spans="1:34"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row>
    <row r="332" spans="1:34"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row>
    <row r="333" spans="1:34"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row>
    <row r="334" spans="1:34"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row>
    <row r="335" spans="1:34"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row>
    <row r="336" spans="1:34"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row>
    <row r="337" spans="1:34"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row>
    <row r="338" spans="1:34"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row>
    <row r="339" spans="1:34"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row>
    <row r="340" spans="1:34"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row>
    <row r="341" spans="1:34"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row>
    <row r="342" spans="1:34"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row>
    <row r="343" spans="1:34"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row>
    <row r="344" spans="1:34"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row>
    <row r="345" spans="1:34"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row>
    <row r="346" spans="1:34"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row>
    <row r="347" spans="1:34"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row>
    <row r="348" spans="1:34"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row>
    <row r="349" spans="1:34"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row>
    <row r="350" spans="1:34"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row>
    <row r="351" spans="1:34"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row>
    <row r="352" spans="1:34"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row>
    <row r="353" spans="1:34"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row>
    <row r="354" spans="1:34"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row>
    <row r="355" spans="1:34"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row>
    <row r="356" spans="1:34"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row>
    <row r="357" spans="1:34"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row>
    <row r="358" spans="1:34"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row>
    <row r="359" spans="1:34"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row>
    <row r="360" spans="1:34"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row>
    <row r="361" spans="1:34"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row>
    <row r="362" spans="1:34"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row>
    <row r="363" spans="1:34"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row>
    <row r="364" spans="1:34"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row>
    <row r="365" spans="1:34"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row>
    <row r="366" spans="1:34"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row>
    <row r="367" spans="1:34"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row>
    <row r="368" spans="1:34"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row>
    <row r="369" spans="1:34"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row>
    <row r="370" spans="1:34"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row>
    <row r="371" spans="1:34"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row>
    <row r="372" spans="1:34"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row>
    <row r="373" spans="1:34"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row>
    <row r="374" spans="1:34"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row>
    <row r="375" spans="1:34"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row>
    <row r="376" spans="1:34"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row>
    <row r="377" spans="1:34"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row>
    <row r="378" spans="1:34"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row>
    <row r="379" spans="1:34"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row>
    <row r="380" spans="1:34"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row>
    <row r="381" spans="1:34"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row>
    <row r="382" spans="1:34"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row>
    <row r="383" spans="1:34"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row>
    <row r="384" spans="1:34"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row>
    <row r="385" spans="1:34"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row>
    <row r="386" spans="1:34"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row>
    <row r="387" spans="1:34"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row>
    <row r="388" spans="1:34"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row>
    <row r="389" spans="1:34"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row>
    <row r="390" spans="1:34"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row>
    <row r="391" spans="1:34"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row>
    <row r="392" spans="1:34"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row>
    <row r="393" spans="1:34"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row>
    <row r="394" spans="1:34"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row>
    <row r="395" spans="1:34"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row>
    <row r="396" spans="1:34"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row>
    <row r="397" spans="1:34"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row>
    <row r="398" spans="1:34"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row>
    <row r="399" spans="1:34"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row>
    <row r="400" spans="1:34"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row>
    <row r="401" spans="1:34"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row>
    <row r="402" spans="1:34"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row>
    <row r="403" spans="1:34"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row>
    <row r="404" spans="1:34"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row>
    <row r="405" spans="1:34"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row>
    <row r="406" spans="1:34"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row>
    <row r="407" spans="1:34"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row>
    <row r="408" spans="1:34"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row>
    <row r="409" spans="1:34"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row>
    <row r="410" spans="1:34"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row>
    <row r="411" spans="1:34"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row>
    <row r="412" spans="1:34"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row>
    <row r="413" spans="1:34"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row>
    <row r="414" spans="1:34"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row>
    <row r="415" spans="1:34"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row>
    <row r="416" spans="1:34"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row>
    <row r="417" spans="1:34"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row>
    <row r="418" spans="1:34"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row>
    <row r="419" spans="1:34"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row>
    <row r="420" spans="1:34"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row>
    <row r="421" spans="1:34"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row>
    <row r="422" spans="1:34"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row>
    <row r="423" spans="1:34"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row>
    <row r="424" spans="1:34"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row>
    <row r="425" spans="1:34"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row>
    <row r="426" spans="1:34"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row>
    <row r="427" spans="1:34"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row>
    <row r="428" spans="1:34"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row>
    <row r="429" spans="1:34"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row>
    <row r="430" spans="1:34"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row>
    <row r="431" spans="1:34"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row>
    <row r="432" spans="1:34"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row>
    <row r="433" spans="1:34"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row>
    <row r="434" spans="1:34"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row>
    <row r="435" spans="1:34"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row>
    <row r="436" spans="1:34"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row>
    <row r="437" spans="1:34"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row>
    <row r="438" spans="1:34"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row>
    <row r="439" spans="1:34"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row>
    <row r="440" spans="1:34"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row>
    <row r="441" spans="1:34"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row>
    <row r="442" spans="1:34"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row>
    <row r="443" spans="1:34"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row>
    <row r="444" spans="1:34"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row>
    <row r="445" spans="1:34"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row>
    <row r="446" spans="1:34"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row>
    <row r="447" spans="1:34"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row>
    <row r="448" spans="1:34"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row>
    <row r="449" spans="1:34"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row>
    <row r="450" spans="1:34"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row>
    <row r="451" spans="1:34"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row>
    <row r="452" spans="1:34"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row>
    <row r="453" spans="1:34"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row>
    <row r="454" spans="1:34"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row>
    <row r="455" spans="1:34"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row>
    <row r="456" spans="1:34"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row>
    <row r="457" spans="1:34"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row>
    <row r="458" spans="1:34"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row>
    <row r="459" spans="1:34"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row>
    <row r="460" spans="1:34"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row>
    <row r="461" spans="1:34"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row>
    <row r="462" spans="1:34"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row>
    <row r="463" spans="1:34"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row>
    <row r="464" spans="1:34"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row>
    <row r="465" spans="1:34"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row>
    <row r="466" spans="1:34"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row>
    <row r="467" spans="1:34"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row>
    <row r="468" spans="1:34"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row>
    <row r="469" spans="1:34"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row>
    <row r="470" spans="1:34"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row>
    <row r="471" spans="1:34"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row>
    <row r="472" spans="1:34"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row>
    <row r="473" spans="1:34"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row>
    <row r="474" spans="1:34"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row>
    <row r="475" spans="1:34"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row>
    <row r="476" spans="1:34"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row>
    <row r="477" spans="1:34"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row>
    <row r="478" spans="1:34"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row>
    <row r="479" spans="1:34"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row>
    <row r="480" spans="1:34"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row>
    <row r="481" spans="1:34"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row>
    <row r="482" spans="1:34"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row>
    <row r="483" spans="1:34"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row>
    <row r="484" spans="1:34"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row>
    <row r="485" spans="1:34"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row>
    <row r="486" spans="1:34"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row>
    <row r="487" spans="1:34"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row>
    <row r="488" spans="1:34"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row>
    <row r="489" spans="1:34"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row>
    <row r="490" spans="1:34"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row>
    <row r="491" spans="1:34"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row>
    <row r="492" spans="1:34"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row>
    <row r="493" spans="1:34"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row>
    <row r="494" spans="1:34"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row>
    <row r="495" spans="1:34"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row>
    <row r="496" spans="1:34"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row>
    <row r="497" spans="1:34"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row>
    <row r="498" spans="1:34"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row>
    <row r="499" spans="1:34"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row>
    <row r="500" spans="1:34"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row>
    <row r="501" spans="1:34"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row>
    <row r="502" spans="1:34"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row>
    <row r="503" spans="1:34"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row>
    <row r="504" spans="1:34"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row>
    <row r="505" spans="1:34"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row>
    <row r="506" spans="1:34"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row>
    <row r="507" spans="1:34"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row>
    <row r="508" spans="1:34"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row>
    <row r="509" spans="1:34"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row>
    <row r="510" spans="1:34"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row>
    <row r="511" spans="1:34"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row>
    <row r="512" spans="1:34"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row>
    <row r="513" spans="1:34"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row>
    <row r="514" spans="1:34"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row>
    <row r="515" spans="1:34"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row>
    <row r="516" spans="1:34"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row>
    <row r="517" spans="1:34"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row>
    <row r="518" spans="1:34"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row>
    <row r="519" spans="1:34"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row>
    <row r="520" spans="1:34"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row>
    <row r="521" spans="1:34"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row>
    <row r="522" spans="1:34"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row>
    <row r="523" spans="1:34"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row>
    <row r="524" spans="1:34"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row>
    <row r="525" spans="1:34"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row>
    <row r="526" spans="1:34"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row>
    <row r="527" spans="1:34"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row>
    <row r="528" spans="1:34"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row>
    <row r="529" spans="1:34"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row>
    <row r="530" spans="1:34"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row>
    <row r="531" spans="1:34"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row>
    <row r="532" spans="1:34"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row>
    <row r="533" spans="1:34"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row>
    <row r="534" spans="1:34"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row>
    <row r="535" spans="1:34"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row>
    <row r="536" spans="1:34"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row>
    <row r="537" spans="1:34"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row>
    <row r="538" spans="1:34"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row>
    <row r="539" spans="1:34"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row>
    <row r="540" spans="1:34"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row>
    <row r="541" spans="1:34"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row>
    <row r="542" spans="1:34"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row>
    <row r="543" spans="1:34"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row>
    <row r="544" spans="1:34"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row>
    <row r="545" spans="1:34"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row>
    <row r="546" spans="1:34"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row>
    <row r="547" spans="1:34"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row>
    <row r="548" spans="1:34"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row>
    <row r="549" spans="1:34"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row>
    <row r="550" spans="1:34"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row>
    <row r="551" spans="1:34"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row>
    <row r="552" spans="1:34"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row>
    <row r="553" spans="1:34"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row>
    <row r="554" spans="1:34"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row>
    <row r="555" spans="1:34"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row>
    <row r="556" spans="1:34"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row>
    <row r="557" spans="1:34"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row>
    <row r="558" spans="1:34"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row>
    <row r="559" spans="1:34"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row>
    <row r="560" spans="1:34"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row>
    <row r="561" spans="1:34"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row>
    <row r="562" spans="1:34"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row>
    <row r="563" spans="1:34"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row>
    <row r="564" spans="1:34"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row>
    <row r="565" spans="1:34"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row>
    <row r="566" spans="1:34"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row>
    <row r="567" spans="1:34"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row>
    <row r="568" spans="1:34"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row>
    <row r="569" spans="1:34"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row>
    <row r="570" spans="1:34"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row>
    <row r="571" spans="1:34"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row>
    <row r="572" spans="1:34"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row>
    <row r="573" spans="1:34"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row>
    <row r="574" spans="1:34"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row>
    <row r="575" spans="1:34"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row>
    <row r="576" spans="1:34"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row>
    <row r="577" spans="1:34"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row>
    <row r="578" spans="1:34"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row>
    <row r="579" spans="1:34"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row>
    <row r="580" spans="1:34"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row>
    <row r="581" spans="1:34"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row>
    <row r="582" spans="1:34"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row>
    <row r="583" spans="1:34"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row>
    <row r="584" spans="1:34"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row>
    <row r="585" spans="1:34"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row>
    <row r="586" spans="1:34"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row>
    <row r="587" spans="1:34"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row>
    <row r="588" spans="1:34"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row>
    <row r="589" spans="1:34"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row>
    <row r="590" spans="1:34"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row>
    <row r="591" spans="1:34"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row>
    <row r="592" spans="1:34"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row>
    <row r="593" spans="1:34"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row>
    <row r="594" spans="1:34"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row>
    <row r="595" spans="1:34"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row>
    <row r="596" spans="1:34"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row>
    <row r="597" spans="1:34"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row>
    <row r="598" spans="1:34"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row>
    <row r="599" spans="1:34"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row>
    <row r="600" spans="1:34"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row>
    <row r="601" spans="1:34"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row>
    <row r="602" spans="1:34"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row>
    <row r="603" spans="1:34"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row>
    <row r="604" spans="1:34"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row>
    <row r="605" spans="1:34"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row>
    <row r="606" spans="1:34"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row>
    <row r="607" spans="1:34"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row>
    <row r="608" spans="1:34"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row>
    <row r="609" spans="1:34"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row>
    <row r="610" spans="1:34"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row>
    <row r="611" spans="1:34"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row>
    <row r="612" spans="1:34"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row>
    <row r="613" spans="1:34"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row>
    <row r="614" spans="1:34"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row>
    <row r="615" spans="1:34"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row>
    <row r="616" spans="1:34"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row>
    <row r="617" spans="1:34"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row>
    <row r="618" spans="1:34"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row>
    <row r="619" spans="1:34"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row>
    <row r="620" spans="1:34"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row>
    <row r="621" spans="1:34"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row>
    <row r="622" spans="1:34"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row>
    <row r="623" spans="1:34"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row>
    <row r="624" spans="1:34"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row>
    <row r="625" spans="1:34"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row>
    <row r="626" spans="1:34"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row>
    <row r="627" spans="1:34"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row>
    <row r="628" spans="1:34"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row>
    <row r="629" spans="1:34"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row>
    <row r="630" spans="1:34"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row>
    <row r="631" spans="1:34"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row>
    <row r="632" spans="1:34"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row>
    <row r="633" spans="1:34"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row>
    <row r="634" spans="1:34"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row>
    <row r="635" spans="1:34"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row>
    <row r="636" spans="1:34"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row>
    <row r="637" spans="1:34"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row>
    <row r="638" spans="1:34"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row>
    <row r="639" spans="1:34"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row>
    <row r="640" spans="1:34"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row>
    <row r="641" spans="1:34"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row>
    <row r="642" spans="1:34"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row>
    <row r="643" spans="1:34"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row>
    <row r="644" spans="1:34"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row>
    <row r="645" spans="1:34"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row>
    <row r="646" spans="1:34"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row>
    <row r="647" spans="1:34"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row>
    <row r="648" spans="1:34"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row>
    <row r="649" spans="1:34"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row>
    <row r="650" spans="1:34"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row>
    <row r="651" spans="1:34"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row>
    <row r="652" spans="1:34"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row>
    <row r="653" spans="1:34"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row>
    <row r="654" spans="1:34"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row>
    <row r="655" spans="1:34"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row>
    <row r="656" spans="1:34"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row>
    <row r="657" spans="1:34"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row>
    <row r="658" spans="1:34"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row>
    <row r="659" spans="1:34"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row>
    <row r="660" spans="1:34"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row>
    <row r="661" spans="1:34"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row>
    <row r="662" spans="1:34"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row>
    <row r="663" spans="1:34"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row>
    <row r="664" spans="1:34"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row>
    <row r="665" spans="1:34"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row>
    <row r="666" spans="1:34"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row>
    <row r="667" spans="1:34"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row>
    <row r="668" spans="1:34"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row>
    <row r="669" spans="1:34"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row>
    <row r="670" spans="1:34"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row>
    <row r="671" spans="1:34"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row>
    <row r="672" spans="1:34"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row>
    <row r="673" spans="1:34"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row>
    <row r="674" spans="1:34"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row>
    <row r="675" spans="1:34"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row>
    <row r="676" spans="1:34"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row>
    <row r="677" spans="1:34"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row>
    <row r="678" spans="1:34"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row>
    <row r="679" spans="1:34"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row>
    <row r="680" spans="1:34"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row>
    <row r="681" spans="1:34"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row>
    <row r="682" spans="1:34"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row>
    <row r="683" spans="1:34"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row>
    <row r="684" spans="1:34"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row>
    <row r="685" spans="1:34"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row>
    <row r="686" spans="1:34"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row>
    <row r="687" spans="1:34"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row>
    <row r="688" spans="1:34"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row>
    <row r="689" spans="1:34"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row>
    <row r="690" spans="1:34"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row>
    <row r="691" spans="1:34"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row>
    <row r="692" spans="1:34"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row>
    <row r="693" spans="1:34"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row>
    <row r="694" spans="1:34"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row>
    <row r="695" spans="1:34"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row>
    <row r="696" spans="1:34"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row>
    <row r="697" spans="1:34"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row>
    <row r="698" spans="1:34"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row>
    <row r="699" spans="1:34"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row>
    <row r="700" spans="1:34"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row>
    <row r="701" spans="1:34"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row>
    <row r="702" spans="1:34"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row>
    <row r="703" spans="1:34"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row>
    <row r="704" spans="1:34"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row>
    <row r="705" spans="1:34"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row>
    <row r="706" spans="1:34"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row>
    <row r="707" spans="1:34"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row>
    <row r="708" spans="1:34"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row>
    <row r="709" spans="1:34"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row>
    <row r="710" spans="1:34"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row>
    <row r="711" spans="1:34"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row>
    <row r="712" spans="1:34"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row>
    <row r="713" spans="1:34"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row>
    <row r="714" spans="1:34"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row>
    <row r="715" spans="1:34"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row>
    <row r="716" spans="1:34"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row>
    <row r="717" spans="1:34"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row>
    <row r="718" spans="1:34"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row>
    <row r="719" spans="1:34"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row>
    <row r="720" spans="1:34"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row>
    <row r="721" spans="1:34"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row>
    <row r="722" spans="1:34"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row>
    <row r="723" spans="1:34"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row>
    <row r="724" spans="1:34"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row>
    <row r="725" spans="1:34"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row>
    <row r="726" spans="1:34"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row>
    <row r="727" spans="1:34"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row>
    <row r="728" spans="1:34"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row>
    <row r="729" spans="1:34"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row>
    <row r="730" spans="1:34"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row>
    <row r="731" spans="1:34"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row>
    <row r="732" spans="1:34"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row>
    <row r="733" spans="1:34"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row>
    <row r="734" spans="1:34"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row>
    <row r="735" spans="1:34"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row>
    <row r="736" spans="1:34"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row>
    <row r="737" spans="1:34"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row>
    <row r="738" spans="1:34"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row>
    <row r="739" spans="1:34"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row>
    <row r="740" spans="1:34"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row>
    <row r="741" spans="1:34"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row>
    <row r="742" spans="1:34"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row>
    <row r="743" spans="1:34"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row>
    <row r="744" spans="1:34"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row>
    <row r="745" spans="1:34"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row>
    <row r="746" spans="1:34"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row>
    <row r="747" spans="1:34"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row>
    <row r="748" spans="1:34"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row>
    <row r="749" spans="1:34"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row>
    <row r="750" spans="1:34"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row>
    <row r="751" spans="1:34"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row>
    <row r="752" spans="1:34"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row>
    <row r="753" spans="1:34"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row>
    <row r="754" spans="1:34"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row>
    <row r="755" spans="1:34"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row>
    <row r="756" spans="1:34"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row>
    <row r="757" spans="1:34"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row>
    <row r="758" spans="1:34"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row>
    <row r="759" spans="1:34"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row>
    <row r="760" spans="1:34"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row>
    <row r="761" spans="1:34"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row>
    <row r="762" spans="1:34"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row>
    <row r="763" spans="1:34"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row>
    <row r="764" spans="1:34"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row>
    <row r="765" spans="1:34"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row>
    <row r="766" spans="1:34"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row>
    <row r="767" spans="1:34"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row>
    <row r="768" spans="1:34"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row>
    <row r="769" spans="1:34"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row>
    <row r="770" spans="1:34"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row>
    <row r="771" spans="1:34"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row>
    <row r="772" spans="1:34"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row>
    <row r="773" spans="1:34"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row>
    <row r="774" spans="1:34"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row>
    <row r="775" spans="1:34"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row>
    <row r="776" spans="1:34"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row>
    <row r="777" spans="1:34"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row>
    <row r="778" spans="1:34"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row>
    <row r="779" spans="1:34"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row>
    <row r="780" spans="1:34"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row>
    <row r="781" spans="1:34"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row>
    <row r="782" spans="1:34"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row>
    <row r="783" spans="1:34"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row>
    <row r="784" spans="1:34"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row>
    <row r="785" spans="1:34"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row>
    <row r="786" spans="1:34"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row>
    <row r="787" spans="1:34"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row>
    <row r="788" spans="1:34"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row>
    <row r="789" spans="1:34"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row>
    <row r="790" spans="1:34"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row>
    <row r="791" spans="1:34"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row>
    <row r="792" spans="1:34"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row>
    <row r="793" spans="1:34"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row>
    <row r="794" spans="1:34"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row>
    <row r="795" spans="1:34"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row>
    <row r="796" spans="1:34"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row>
    <row r="797" spans="1:34"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row>
    <row r="798" spans="1:34"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row>
    <row r="799" spans="1:34"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row>
    <row r="800" spans="1:34"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row>
    <row r="801" spans="1:34"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row>
    <row r="802" spans="1:34"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row>
    <row r="803" spans="1:34"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row>
    <row r="804" spans="1:34"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row>
    <row r="805" spans="1:34"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row>
    <row r="806" spans="1:34"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row>
    <row r="807" spans="1:34"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row>
    <row r="808" spans="1:34"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row>
    <row r="809" spans="1:34"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row>
    <row r="810" spans="1:34"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row>
    <row r="811" spans="1:34"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row>
    <row r="812" spans="1:34"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row>
    <row r="813" spans="1:34"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row>
    <row r="814" spans="1:34"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row>
    <row r="815" spans="1:34"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row>
    <row r="816" spans="1:34"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row>
    <row r="817" spans="1:34"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row>
    <row r="818" spans="1:34"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row>
    <row r="819" spans="1:34"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row>
    <row r="820" spans="1:34"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row>
    <row r="821" spans="1:34"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row>
    <row r="822" spans="1:34"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row>
    <row r="823" spans="1:34"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row>
    <row r="824" spans="1:34"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row>
    <row r="825" spans="1:34"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row>
    <row r="826" spans="1:34"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row>
    <row r="827" spans="1:34"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row>
    <row r="828" spans="1:34"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row>
    <row r="829" spans="1:34"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row>
    <row r="830" spans="1:34"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row>
    <row r="831" spans="1:34"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row>
    <row r="832" spans="1:34"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row>
    <row r="833" spans="1:34"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row>
    <row r="834" spans="1:34"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row>
    <row r="835" spans="1:34"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row>
    <row r="836" spans="1:34"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row>
    <row r="837" spans="1:34"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row>
    <row r="838" spans="1:34"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row>
    <row r="839" spans="1:34"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row>
    <row r="840" spans="1:34"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row>
    <row r="841" spans="1:34"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row>
    <row r="842" spans="1:34"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row>
    <row r="843" spans="1:34"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row>
    <row r="844" spans="1:34"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row>
    <row r="845" spans="1:34"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row>
    <row r="846" spans="1:34"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row>
    <row r="847" spans="1:34"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row>
    <row r="848" spans="1:34"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row>
    <row r="849" spans="1:34"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row>
    <row r="850" spans="1:34"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row>
    <row r="851" spans="1:34"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row>
    <row r="852" spans="1:34"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row>
    <row r="853" spans="1:34"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row>
    <row r="854" spans="1:34"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row>
    <row r="855" spans="1:34"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row>
    <row r="856" spans="1:34"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row>
    <row r="857" spans="1:34"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row>
    <row r="858" spans="1:34"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row>
    <row r="859" spans="1:34"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row>
    <row r="860" spans="1:34"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row>
    <row r="861" spans="1:34"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row>
    <row r="862" spans="1:34"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row>
    <row r="863" spans="1:34"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row>
    <row r="864" spans="1:34"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row>
    <row r="865" spans="1:34"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row>
    <row r="866" spans="1:34"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row>
    <row r="867" spans="1:34"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row>
    <row r="868" spans="1:34"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row>
    <row r="869" spans="1:34"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row>
    <row r="870" spans="1:34"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row>
    <row r="871" spans="1:34"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row>
    <row r="872" spans="1:34"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row>
    <row r="873" spans="1:34"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row>
    <row r="874" spans="1:34"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row>
    <row r="875" spans="1:34"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row>
    <row r="876" spans="1:34"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row>
    <row r="877" spans="1:34"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row>
    <row r="878" spans="1:34"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row>
    <row r="879" spans="1:34"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row>
    <row r="880" spans="1:34"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row>
    <row r="881" spans="1:34"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row>
    <row r="882" spans="1:34"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row>
    <row r="883" spans="1:34"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row>
    <row r="884" spans="1:34"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row>
    <row r="885" spans="1:34"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row>
    <row r="886" spans="1:34"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row>
    <row r="887" spans="1:34"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row>
    <row r="888" spans="1:34"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row>
  </sheetData>
  <mergeCells count="61">
    <mergeCell ref="A27:N27"/>
    <mergeCell ref="A21:O21"/>
    <mergeCell ref="A23:N23"/>
    <mergeCell ref="A24:N24"/>
    <mergeCell ref="A25:N25"/>
    <mergeCell ref="A26:N26"/>
    <mergeCell ref="A35:N35"/>
    <mergeCell ref="A36:N36"/>
    <mergeCell ref="A37:N37"/>
    <mergeCell ref="A38:N38"/>
    <mergeCell ref="A28:N28"/>
    <mergeCell ref="A29:N29"/>
    <mergeCell ref="A30:N30"/>
    <mergeCell ref="A31:N31"/>
    <mergeCell ref="A32:N32"/>
    <mergeCell ref="A34:N34"/>
    <mergeCell ref="A51:N51"/>
    <mergeCell ref="A39:N39"/>
    <mergeCell ref="A40:N40"/>
    <mergeCell ref="A41:N41"/>
    <mergeCell ref="A43:N43"/>
    <mergeCell ref="A44:N44"/>
    <mergeCell ref="A46:N46"/>
    <mergeCell ref="A47:N47"/>
    <mergeCell ref="A48:N48"/>
    <mergeCell ref="A49:N49"/>
    <mergeCell ref="A50:N50"/>
    <mergeCell ref="A63:O63"/>
    <mergeCell ref="A64:N64"/>
    <mergeCell ref="A65:N65"/>
    <mergeCell ref="A74:N74"/>
    <mergeCell ref="A83:B83"/>
    <mergeCell ref="A84:B84"/>
    <mergeCell ref="G83:O83"/>
    <mergeCell ref="G84:O84"/>
    <mergeCell ref="A85:B85"/>
    <mergeCell ref="G85:O85"/>
    <mergeCell ref="G91:O91"/>
    <mergeCell ref="A86:B86"/>
    <mergeCell ref="A87:B87"/>
    <mergeCell ref="A88:B88"/>
    <mergeCell ref="A89:B89"/>
    <mergeCell ref="A90:B90"/>
    <mergeCell ref="A91:B91"/>
    <mergeCell ref="G86:O86"/>
    <mergeCell ref="G87:O87"/>
    <mergeCell ref="G88:O88"/>
    <mergeCell ref="G89:O89"/>
    <mergeCell ref="G90:O90"/>
    <mergeCell ref="A97:B97"/>
    <mergeCell ref="G92:O92"/>
    <mergeCell ref="G93:O93"/>
    <mergeCell ref="G94:O94"/>
    <mergeCell ref="G95:O95"/>
    <mergeCell ref="G96:O96"/>
    <mergeCell ref="G97:O97"/>
    <mergeCell ref="A92:B92"/>
    <mergeCell ref="A93:B93"/>
    <mergeCell ref="A94:B94"/>
    <mergeCell ref="A95:B95"/>
    <mergeCell ref="A96:B9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C23A-EAA9-4AD0-8F2E-E0735A82FA70}">
  <dimension ref="A1:AL257"/>
  <sheetViews>
    <sheetView topLeftCell="A35" zoomScale="96" zoomScaleNormal="96" workbookViewId="0">
      <pane ySplit="3" topLeftCell="A44" activePane="bottomLeft" state="frozen"/>
      <selection activeCell="A35" sqref="A35"/>
      <selection pane="bottomLeft" activeCell="Y46" sqref="Y46"/>
    </sheetView>
  </sheetViews>
  <sheetFormatPr defaultRowHeight="15" x14ac:dyDescent="0.25"/>
  <cols>
    <col min="2" max="2" width="1" customWidth="1"/>
    <col min="3" max="3" width="45.140625" customWidth="1"/>
    <col min="4" max="5" width="11.85546875" customWidth="1"/>
    <col min="18" max="20" width="17.42578125" customWidth="1"/>
    <col min="23" max="24" width="11.140625" customWidth="1"/>
    <col min="25" max="25" width="13.42578125" customWidth="1"/>
    <col min="26" max="26" width="15.42578125" customWidth="1"/>
    <col min="27" max="30" width="13.42578125" customWidth="1"/>
    <col min="31" max="31" width="11.140625" customWidth="1"/>
    <col min="32" max="32" width="10.42578125" customWidth="1"/>
    <col min="34" max="34" width="13.28515625" customWidth="1"/>
  </cols>
  <sheetData>
    <row r="1" spans="1:38" ht="0.75" customHeight="1" x14ac:dyDescent="0.25">
      <c r="A1" s="6"/>
      <c r="C1" s="6"/>
      <c r="D1" s="6"/>
      <c r="E1" s="6"/>
      <c r="F1" s="6"/>
      <c r="G1" s="6"/>
    </row>
    <row r="2" spans="1:38" ht="0.75" customHeight="1" x14ac:dyDescent="0.25">
      <c r="A2" s="6"/>
      <c r="C2" s="6"/>
      <c r="D2" s="6"/>
      <c r="E2" s="6"/>
      <c r="F2" s="6"/>
      <c r="G2" s="6"/>
    </row>
    <row r="3" spans="1:38" ht="33" customHeight="1" x14ac:dyDescent="0.45">
      <c r="A3" s="422" t="s">
        <v>15</v>
      </c>
      <c r="B3" s="422"/>
      <c r="C3" s="422"/>
      <c r="D3" s="479" t="s">
        <v>108</v>
      </c>
      <c r="E3" s="447"/>
      <c r="F3" s="447"/>
      <c r="G3" s="447"/>
      <c r="H3" s="447"/>
      <c r="I3" s="447"/>
      <c r="J3" s="447"/>
      <c r="K3" s="447"/>
      <c r="L3" s="447"/>
      <c r="M3" s="447"/>
      <c r="N3" s="423"/>
      <c r="O3" s="423"/>
      <c r="P3" s="423"/>
      <c r="Q3" s="423"/>
      <c r="U3" s="447"/>
      <c r="V3" s="447"/>
      <c r="W3" s="447"/>
      <c r="X3" s="447"/>
      <c r="Y3" s="447"/>
      <c r="Z3" s="447"/>
      <c r="AA3" s="447"/>
      <c r="AB3" s="447"/>
      <c r="AC3" s="447"/>
      <c r="AD3" s="447"/>
      <c r="AE3" s="447"/>
      <c r="AF3" s="447"/>
      <c r="AG3" s="447"/>
      <c r="AH3" s="447"/>
      <c r="AI3" s="423"/>
      <c r="AJ3" s="423"/>
      <c r="AK3" s="423"/>
      <c r="AL3" s="423"/>
    </row>
    <row r="4" spans="1:38" ht="14.45" customHeight="1" x14ac:dyDescent="0.25">
      <c r="A4" s="6"/>
      <c r="B4" s="6"/>
      <c r="C4" s="11"/>
      <c r="D4" s="446"/>
      <c r="E4" s="447"/>
      <c r="F4" s="447"/>
      <c r="G4" s="447"/>
      <c r="H4" s="447"/>
      <c r="I4" s="447"/>
      <c r="J4" s="447"/>
      <c r="K4" s="447"/>
      <c r="L4" s="447"/>
      <c r="M4" s="447"/>
      <c r="N4" s="423"/>
      <c r="O4" s="423"/>
      <c r="P4" s="423"/>
      <c r="Q4" s="423"/>
      <c r="U4" s="447"/>
      <c r="V4" s="447"/>
      <c r="W4" s="447"/>
      <c r="X4" s="447"/>
      <c r="Y4" s="447"/>
      <c r="Z4" s="447"/>
      <c r="AA4" s="447"/>
      <c r="AB4" s="447"/>
      <c r="AC4" s="447"/>
      <c r="AD4" s="447"/>
      <c r="AE4" s="447"/>
      <c r="AF4" s="447"/>
      <c r="AG4" s="447"/>
      <c r="AH4" s="447"/>
      <c r="AI4" s="423"/>
      <c r="AJ4" s="423"/>
      <c r="AK4" s="423"/>
      <c r="AL4" s="423"/>
    </row>
    <row r="5" spans="1:38" ht="15" customHeight="1" thickBot="1" x14ac:dyDescent="0.3">
      <c r="A5" s="6"/>
      <c r="B5" s="6"/>
      <c r="C5" s="11"/>
      <c r="D5" s="446"/>
      <c r="E5" s="447"/>
      <c r="F5" s="447"/>
      <c r="G5" s="447"/>
      <c r="H5" s="447"/>
      <c r="I5" s="447"/>
      <c r="J5" s="447"/>
      <c r="K5" s="447"/>
      <c r="L5" s="447"/>
      <c r="M5" s="447"/>
      <c r="N5" s="423"/>
      <c r="O5" s="423"/>
      <c r="P5" s="423"/>
      <c r="Q5" s="423"/>
      <c r="U5" s="447"/>
      <c r="V5" s="447"/>
      <c r="W5" s="447"/>
      <c r="X5" s="447"/>
      <c r="Y5" s="447"/>
      <c r="Z5" s="447"/>
      <c r="AA5" s="447"/>
      <c r="AB5" s="447"/>
      <c r="AC5" s="447"/>
      <c r="AD5" s="447"/>
      <c r="AE5" s="447"/>
      <c r="AF5" s="447"/>
      <c r="AG5" s="447"/>
      <c r="AH5" s="447"/>
      <c r="AI5" s="424"/>
      <c r="AJ5" s="424"/>
      <c r="AK5" s="424"/>
      <c r="AL5" s="424"/>
    </row>
    <row r="6" spans="1:38" ht="15" customHeight="1" x14ac:dyDescent="0.25">
      <c r="A6" s="6"/>
      <c r="B6" s="6"/>
      <c r="C6" s="6"/>
      <c r="D6" s="76"/>
      <c r="E6" s="76"/>
      <c r="F6" s="76"/>
      <c r="G6" s="76"/>
      <c r="H6" s="76"/>
      <c r="I6" s="76"/>
      <c r="J6" s="76"/>
      <c r="K6" s="76"/>
      <c r="L6" s="76"/>
      <c r="M6" s="76"/>
      <c r="N6" s="77"/>
      <c r="O6" s="77"/>
      <c r="P6" s="77"/>
      <c r="Q6" s="77"/>
      <c r="R6" s="6"/>
      <c r="S6" s="6"/>
      <c r="T6" s="6"/>
      <c r="U6" s="76"/>
      <c r="V6" s="76"/>
      <c r="W6" s="76"/>
      <c r="X6" s="76"/>
      <c r="Y6" s="76"/>
      <c r="Z6" s="76"/>
      <c r="AA6" s="76"/>
      <c r="AB6" s="76"/>
      <c r="AC6" s="76"/>
      <c r="AD6" s="76"/>
      <c r="AE6" s="76"/>
      <c r="AF6" s="76"/>
      <c r="AG6" s="76"/>
      <c r="AH6" s="76"/>
      <c r="AI6" s="12"/>
      <c r="AJ6" s="12"/>
      <c r="AK6" s="12"/>
      <c r="AL6" s="12"/>
    </row>
    <row r="7" spans="1:38" ht="15" customHeight="1" x14ac:dyDescent="0.25">
      <c r="A7" s="6"/>
      <c r="B7" s="6"/>
      <c r="C7" s="6"/>
      <c r="D7" s="76"/>
      <c r="E7" s="76"/>
      <c r="F7" s="76"/>
      <c r="G7" s="76"/>
      <c r="H7" s="76"/>
      <c r="I7" s="76"/>
      <c r="J7" s="76"/>
      <c r="K7" s="76"/>
      <c r="L7" s="76"/>
      <c r="M7" s="76"/>
      <c r="N7" s="77"/>
      <c r="O7" s="77"/>
      <c r="P7" s="77"/>
      <c r="Q7" s="77"/>
      <c r="R7" s="6"/>
      <c r="S7" s="6"/>
      <c r="T7" s="6"/>
      <c r="U7" s="76"/>
      <c r="V7" s="76"/>
      <c r="W7" s="76"/>
      <c r="X7" s="76"/>
      <c r="Y7" s="76"/>
      <c r="Z7" s="76"/>
      <c r="AA7" s="76"/>
      <c r="AB7" s="76"/>
      <c r="AC7" s="76"/>
      <c r="AD7" s="76"/>
      <c r="AE7" s="76"/>
      <c r="AF7" s="76"/>
      <c r="AG7" s="76"/>
      <c r="AH7" s="76"/>
      <c r="AI7" s="12"/>
      <c r="AJ7" s="12"/>
      <c r="AK7" s="12"/>
      <c r="AL7" s="12"/>
    </row>
    <row r="8" spans="1:38" ht="15" customHeight="1" x14ac:dyDescent="0.25">
      <c r="A8" s="6"/>
      <c r="B8" s="6"/>
      <c r="C8" s="6"/>
      <c r="D8" s="76"/>
      <c r="E8" s="76"/>
      <c r="F8" s="76"/>
      <c r="G8" s="76"/>
      <c r="H8" s="76"/>
      <c r="I8" s="76"/>
      <c r="J8" s="76"/>
      <c r="K8" s="76"/>
      <c r="L8" s="76"/>
      <c r="M8" s="76"/>
      <c r="N8" s="77"/>
      <c r="O8" s="77"/>
      <c r="P8" s="77"/>
      <c r="Q8" s="77"/>
      <c r="R8" s="6"/>
      <c r="S8" s="6"/>
      <c r="T8" s="6"/>
      <c r="U8" s="76"/>
      <c r="V8" s="76"/>
      <c r="W8" s="76"/>
      <c r="X8" s="76"/>
      <c r="Y8" s="76"/>
      <c r="Z8" s="76"/>
      <c r="AA8" s="76"/>
      <c r="AB8" s="76"/>
      <c r="AC8" s="76"/>
      <c r="AD8" s="76"/>
      <c r="AE8" s="76"/>
      <c r="AF8" s="76"/>
      <c r="AG8" s="76"/>
      <c r="AH8" s="76"/>
      <c r="AI8" s="12"/>
      <c r="AJ8" s="12"/>
      <c r="AK8" s="12"/>
      <c r="AL8" s="12"/>
    </row>
    <row r="9" spans="1:38" ht="15" customHeight="1" x14ac:dyDescent="0.25">
      <c r="A9" s="6"/>
      <c r="B9" s="6"/>
      <c r="C9" s="6"/>
      <c r="D9" s="76"/>
      <c r="E9" s="76"/>
      <c r="F9" s="76"/>
      <c r="G9" s="76"/>
      <c r="H9" s="76"/>
      <c r="I9" s="76"/>
      <c r="J9" s="76"/>
      <c r="K9" s="76"/>
      <c r="L9" s="76"/>
      <c r="M9" s="76"/>
      <c r="N9" s="77"/>
      <c r="O9" s="77"/>
      <c r="P9" s="77"/>
      <c r="Q9" s="77"/>
      <c r="R9" s="6"/>
      <c r="S9" s="6"/>
      <c r="T9" s="6"/>
      <c r="U9" s="76"/>
      <c r="V9" s="76"/>
      <c r="W9" s="76"/>
      <c r="X9" s="76"/>
      <c r="Y9" s="76"/>
      <c r="Z9" s="76"/>
      <c r="AA9" s="76"/>
      <c r="AB9" s="76"/>
      <c r="AC9" s="76"/>
      <c r="AD9" s="76"/>
      <c r="AE9" s="76"/>
      <c r="AF9" s="76"/>
      <c r="AG9" s="76"/>
      <c r="AH9" s="76"/>
      <c r="AI9" s="12"/>
      <c r="AJ9" s="12"/>
      <c r="AK9" s="12"/>
      <c r="AL9" s="12"/>
    </row>
    <row r="10" spans="1:38" ht="15" customHeight="1" x14ac:dyDescent="0.25">
      <c r="A10" s="6"/>
      <c r="B10" s="6"/>
      <c r="C10" s="6"/>
      <c r="D10" s="76"/>
      <c r="E10" s="76"/>
      <c r="F10" s="76"/>
      <c r="G10" s="76"/>
      <c r="H10" s="76"/>
      <c r="I10" s="76"/>
      <c r="J10" s="76"/>
      <c r="K10" s="76"/>
      <c r="L10" s="76"/>
      <c r="M10" s="76"/>
      <c r="N10" s="77"/>
      <c r="O10" s="77"/>
      <c r="P10" s="77"/>
      <c r="Q10" s="77"/>
      <c r="R10" s="6"/>
      <c r="S10" s="6"/>
      <c r="T10" s="6"/>
      <c r="U10" s="76"/>
      <c r="V10" s="76"/>
      <c r="W10" s="76"/>
      <c r="X10" s="76"/>
      <c r="Y10" s="76"/>
      <c r="Z10" s="76"/>
      <c r="AA10" s="76"/>
      <c r="AB10" s="76"/>
      <c r="AC10" s="76"/>
      <c r="AD10" s="76"/>
      <c r="AE10" s="76"/>
      <c r="AF10" s="76"/>
      <c r="AG10" s="76"/>
      <c r="AH10" s="76"/>
      <c r="AI10" s="12"/>
      <c r="AJ10" s="12"/>
      <c r="AK10" s="12"/>
      <c r="AL10" s="12"/>
    </row>
    <row r="11" spans="1:38" ht="15" customHeight="1" x14ac:dyDescent="0.25">
      <c r="A11" s="6"/>
      <c r="B11" s="6"/>
      <c r="C11" s="6"/>
      <c r="D11" s="76"/>
      <c r="E11" s="76"/>
      <c r="F11" s="76"/>
      <c r="G11" s="76"/>
      <c r="H11" s="76"/>
      <c r="I11" s="76"/>
      <c r="J11" s="76"/>
      <c r="K11" s="76"/>
      <c r="L11" s="76"/>
      <c r="M11" s="76"/>
      <c r="N11" s="77"/>
      <c r="O11" s="77"/>
      <c r="P11" s="77"/>
      <c r="Q11" s="77"/>
      <c r="R11" s="6"/>
      <c r="S11" s="6"/>
      <c r="T11" s="6"/>
      <c r="U11" s="76"/>
      <c r="V11" s="76"/>
      <c r="W11" s="76"/>
      <c r="X11" s="76"/>
      <c r="Y11" s="76"/>
      <c r="Z11" s="76"/>
      <c r="AA11" s="76"/>
      <c r="AB11" s="76"/>
      <c r="AC11" s="76"/>
      <c r="AD11" s="76"/>
      <c r="AE11" s="76"/>
      <c r="AF11" s="76"/>
      <c r="AG11" s="76"/>
      <c r="AH11" s="76"/>
      <c r="AI11" s="12"/>
      <c r="AJ11" s="12"/>
      <c r="AK11" s="12"/>
      <c r="AL11" s="12"/>
    </row>
    <row r="12" spans="1:38" ht="15" customHeight="1" x14ac:dyDescent="0.25">
      <c r="A12" s="6"/>
      <c r="B12" s="6"/>
      <c r="C12" s="6"/>
      <c r="D12" s="76"/>
      <c r="E12" s="76"/>
      <c r="F12" s="76"/>
      <c r="G12" s="76"/>
      <c r="H12" s="76"/>
      <c r="I12" s="76"/>
      <c r="J12" s="76"/>
      <c r="K12" s="76"/>
      <c r="L12" s="76"/>
      <c r="M12" s="76"/>
      <c r="N12" s="77"/>
      <c r="O12" s="77"/>
      <c r="P12" s="77"/>
      <c r="Q12" s="77"/>
      <c r="R12" s="6"/>
      <c r="S12" s="6"/>
      <c r="T12" s="6"/>
      <c r="U12" s="76"/>
      <c r="V12" s="76"/>
      <c r="W12" s="76"/>
      <c r="X12" s="76"/>
      <c r="Y12" s="76"/>
      <c r="Z12" s="76"/>
      <c r="AA12" s="76"/>
      <c r="AB12" s="76"/>
      <c r="AC12" s="76"/>
      <c r="AD12" s="76"/>
      <c r="AE12" s="76"/>
      <c r="AF12" s="76"/>
      <c r="AG12" s="76"/>
      <c r="AH12" s="76"/>
      <c r="AI12" s="12"/>
      <c r="AJ12" s="12"/>
      <c r="AK12" s="12"/>
      <c r="AL12" s="12"/>
    </row>
    <row r="13" spans="1:38" ht="15" customHeight="1" x14ac:dyDescent="0.25">
      <c r="A13" s="6"/>
      <c r="B13" s="6"/>
      <c r="C13" s="6"/>
      <c r="D13" s="76"/>
      <c r="E13" s="76"/>
      <c r="F13" s="76"/>
      <c r="G13" s="76"/>
      <c r="H13" s="76"/>
      <c r="I13" s="76"/>
      <c r="J13" s="76"/>
      <c r="K13" s="76"/>
      <c r="L13" s="76"/>
      <c r="M13" s="76"/>
      <c r="N13" s="77"/>
      <c r="O13" s="77"/>
      <c r="P13" s="77"/>
      <c r="Q13" s="77"/>
      <c r="R13" s="6"/>
      <c r="S13" s="6"/>
      <c r="T13" s="6"/>
      <c r="U13" s="76"/>
      <c r="V13" s="76"/>
      <c r="W13" s="76"/>
      <c r="X13" s="76"/>
      <c r="Y13" s="76"/>
      <c r="Z13" s="76"/>
      <c r="AA13" s="76"/>
      <c r="AB13" s="76"/>
      <c r="AC13" s="76"/>
      <c r="AD13" s="76"/>
      <c r="AE13" s="76"/>
      <c r="AF13" s="76"/>
      <c r="AG13" s="76"/>
      <c r="AH13" s="76"/>
      <c r="AI13" s="12"/>
      <c r="AJ13" s="12"/>
      <c r="AK13" s="12"/>
      <c r="AL13" s="12"/>
    </row>
    <row r="14" spans="1:38" ht="15" customHeight="1" x14ac:dyDescent="0.25">
      <c r="A14" s="6"/>
      <c r="B14" s="6"/>
      <c r="C14" s="6"/>
      <c r="D14" s="76"/>
      <c r="E14" s="76"/>
      <c r="F14" s="76"/>
      <c r="G14" s="76"/>
      <c r="H14" s="76"/>
      <c r="I14" s="76"/>
      <c r="J14" s="76"/>
      <c r="K14" s="76"/>
      <c r="L14" s="76"/>
      <c r="M14" s="76"/>
      <c r="N14" s="77"/>
      <c r="O14" s="77"/>
      <c r="P14" s="77"/>
      <c r="Q14" s="77"/>
      <c r="R14" s="6"/>
      <c r="S14" s="6"/>
      <c r="T14" s="6"/>
      <c r="U14" s="76"/>
      <c r="V14" s="76"/>
      <c r="W14" s="76"/>
      <c r="X14" s="76"/>
      <c r="Y14" s="76"/>
      <c r="Z14" s="76"/>
      <c r="AA14" s="76"/>
      <c r="AB14" s="76"/>
      <c r="AC14" s="76"/>
      <c r="AD14" s="76"/>
      <c r="AE14" s="76"/>
      <c r="AF14" s="76"/>
      <c r="AG14" s="76"/>
      <c r="AH14" s="76"/>
      <c r="AI14" s="12"/>
      <c r="AJ14" s="12"/>
      <c r="AK14" s="12"/>
      <c r="AL14" s="12"/>
    </row>
    <row r="15" spans="1:38" ht="15" customHeight="1" x14ac:dyDescent="0.25">
      <c r="A15" s="6"/>
      <c r="B15" s="6"/>
      <c r="C15" s="6"/>
      <c r="D15" s="76"/>
      <c r="E15" s="76"/>
      <c r="F15" s="76"/>
      <c r="G15" s="76"/>
      <c r="H15" s="76"/>
      <c r="I15" s="76"/>
      <c r="J15" s="76"/>
      <c r="K15" s="76"/>
      <c r="L15" s="76"/>
      <c r="M15" s="76"/>
      <c r="N15" s="77"/>
      <c r="O15" s="77"/>
      <c r="P15" s="77"/>
      <c r="Q15" s="77"/>
      <c r="R15" s="6"/>
      <c r="S15" s="6"/>
      <c r="T15" s="6"/>
      <c r="U15" s="76"/>
      <c r="V15" s="76"/>
      <c r="W15" s="76"/>
      <c r="X15" s="76"/>
      <c r="Y15" s="76"/>
      <c r="Z15" s="76"/>
      <c r="AA15" s="76"/>
      <c r="AB15" s="76"/>
      <c r="AC15" s="76"/>
      <c r="AD15" s="76"/>
      <c r="AE15" s="76"/>
      <c r="AF15" s="76"/>
      <c r="AG15" s="76"/>
      <c r="AH15" s="76"/>
      <c r="AI15" s="12"/>
      <c r="AJ15" s="12"/>
      <c r="AK15" s="12"/>
      <c r="AL15" s="12"/>
    </row>
    <row r="16" spans="1:38" ht="15" customHeight="1" x14ac:dyDescent="0.25">
      <c r="A16" s="6"/>
      <c r="B16" s="6"/>
      <c r="C16" s="6"/>
      <c r="D16" s="76"/>
      <c r="E16" s="76"/>
      <c r="F16" s="76"/>
      <c r="G16" s="76"/>
      <c r="H16" s="76"/>
      <c r="I16" s="76"/>
      <c r="J16" s="76"/>
      <c r="K16" s="76"/>
      <c r="L16" s="76"/>
      <c r="M16" s="76"/>
      <c r="N16" s="77"/>
      <c r="O16" s="77"/>
      <c r="P16" s="77"/>
      <c r="Q16" s="77"/>
      <c r="R16" s="6"/>
      <c r="S16" s="6"/>
      <c r="T16" s="6"/>
      <c r="U16" s="76"/>
      <c r="V16" s="76"/>
      <c r="W16" s="76"/>
      <c r="X16" s="76"/>
      <c r="Y16" s="76"/>
      <c r="Z16" s="76"/>
      <c r="AA16" s="76"/>
      <c r="AB16" s="76"/>
      <c r="AC16" s="76"/>
      <c r="AD16" s="76"/>
      <c r="AE16" s="76"/>
      <c r="AF16" s="76"/>
      <c r="AG16" s="76"/>
      <c r="AH16" s="76"/>
      <c r="AI16" s="12"/>
      <c r="AJ16" s="12"/>
      <c r="AK16" s="12"/>
      <c r="AL16" s="12"/>
    </row>
    <row r="17" spans="1:38" ht="15" customHeight="1" x14ac:dyDescent="0.25">
      <c r="A17" s="6"/>
      <c r="B17" s="6"/>
      <c r="C17" s="6"/>
      <c r="D17" s="76"/>
      <c r="E17" s="76"/>
      <c r="F17" s="76"/>
      <c r="G17" s="76"/>
      <c r="H17" s="76"/>
      <c r="I17" s="76"/>
      <c r="J17" s="76"/>
      <c r="K17" s="76"/>
      <c r="L17" s="76"/>
      <c r="M17" s="76"/>
      <c r="N17" s="77"/>
      <c r="O17" s="77"/>
      <c r="P17" s="77"/>
      <c r="Q17" s="77"/>
      <c r="R17" s="6"/>
      <c r="S17" s="6"/>
      <c r="T17" s="6"/>
      <c r="U17" s="76"/>
      <c r="V17" s="76"/>
      <c r="W17" s="76"/>
      <c r="X17" s="76"/>
      <c r="Y17" s="76"/>
      <c r="Z17" s="76"/>
      <c r="AA17" s="76"/>
      <c r="AB17" s="76"/>
      <c r="AC17" s="76"/>
      <c r="AD17" s="76"/>
      <c r="AE17" s="76"/>
      <c r="AF17" s="76"/>
      <c r="AG17" s="76"/>
      <c r="AH17" s="76"/>
      <c r="AI17" s="12"/>
      <c r="AJ17" s="12"/>
      <c r="AK17" s="12"/>
      <c r="AL17" s="12"/>
    </row>
    <row r="18" spans="1:38" ht="71.25" customHeight="1" x14ac:dyDescent="0.25">
      <c r="A18" s="425" t="s">
        <v>251</v>
      </c>
      <c r="B18" s="426"/>
      <c r="C18" s="426"/>
      <c r="D18" s="76"/>
      <c r="E18" s="76"/>
      <c r="F18" s="76"/>
      <c r="G18" s="76"/>
      <c r="H18" s="76"/>
      <c r="I18" s="76"/>
      <c r="J18" s="76"/>
      <c r="K18" s="76"/>
      <c r="L18" s="76"/>
      <c r="M18" s="76"/>
      <c r="N18" s="77"/>
      <c r="O18" s="77"/>
      <c r="P18" s="77"/>
      <c r="Q18" s="77"/>
      <c r="R18" s="6"/>
      <c r="S18" s="6"/>
      <c r="T18" s="6"/>
      <c r="U18" s="76"/>
      <c r="V18" s="76"/>
      <c r="W18" s="76"/>
      <c r="X18" s="76"/>
      <c r="Y18" s="76"/>
      <c r="Z18" s="76"/>
      <c r="AA18" s="76"/>
      <c r="AB18" s="76"/>
      <c r="AC18" s="76"/>
      <c r="AD18" s="76"/>
      <c r="AE18" s="76"/>
      <c r="AF18" s="76"/>
      <c r="AG18" s="76"/>
      <c r="AH18" s="76"/>
      <c r="AI18" s="12"/>
      <c r="AJ18" s="12"/>
      <c r="AK18" s="12"/>
      <c r="AL18" s="12"/>
    </row>
    <row r="19" spans="1:38" ht="15" customHeight="1" x14ac:dyDescent="0.25">
      <c r="A19" s="6"/>
      <c r="B19" s="6"/>
      <c r="C19" s="11"/>
      <c r="D19" s="76"/>
      <c r="E19" s="76"/>
      <c r="F19" s="76"/>
      <c r="G19" s="76"/>
      <c r="H19" s="76"/>
      <c r="I19" s="76"/>
      <c r="J19" s="76"/>
      <c r="K19" s="76"/>
      <c r="L19" s="76"/>
      <c r="M19" s="76"/>
      <c r="N19" s="77"/>
      <c r="O19" s="77"/>
      <c r="P19" s="77"/>
      <c r="Q19" s="77"/>
      <c r="R19" s="6"/>
      <c r="S19" s="6"/>
      <c r="T19" s="6"/>
      <c r="U19" s="76"/>
      <c r="V19" s="76"/>
      <c r="W19" s="76"/>
      <c r="X19" s="76"/>
      <c r="Y19" s="76"/>
      <c r="Z19" s="76"/>
      <c r="AA19" s="76"/>
      <c r="AB19" s="76"/>
      <c r="AC19" s="76"/>
      <c r="AD19" s="76"/>
      <c r="AE19" s="76"/>
      <c r="AF19" s="76"/>
      <c r="AG19" s="76"/>
      <c r="AH19" s="76"/>
      <c r="AI19" s="12"/>
      <c r="AJ19" s="12"/>
      <c r="AK19" s="12"/>
      <c r="AL19" s="12"/>
    </row>
    <row r="20" spans="1:38" ht="15" customHeight="1" x14ac:dyDescent="0.25">
      <c r="A20" s="6"/>
      <c r="B20" s="6"/>
      <c r="C20" s="11"/>
      <c r="D20" s="76"/>
      <c r="E20" s="76"/>
      <c r="F20" s="76"/>
      <c r="G20" s="76"/>
      <c r="H20" s="76"/>
      <c r="I20" s="76"/>
      <c r="J20" s="76"/>
      <c r="K20" s="76"/>
      <c r="L20" s="76"/>
      <c r="M20" s="76"/>
      <c r="N20" s="77"/>
      <c r="O20" s="77"/>
      <c r="P20" s="77"/>
      <c r="Q20" s="77"/>
      <c r="R20" s="6"/>
      <c r="S20" s="6"/>
      <c r="T20" s="6"/>
      <c r="U20" s="76"/>
      <c r="V20" s="76"/>
      <c r="W20" s="76"/>
      <c r="X20" s="76"/>
      <c r="Y20" s="76"/>
      <c r="Z20" s="76"/>
      <c r="AA20" s="76"/>
      <c r="AB20" s="76"/>
      <c r="AC20" s="76"/>
      <c r="AD20" s="76"/>
      <c r="AE20" s="76"/>
      <c r="AF20" s="76"/>
      <c r="AG20" s="76"/>
      <c r="AH20" s="76"/>
      <c r="AI20" s="12"/>
      <c r="AJ20" s="12"/>
      <c r="AK20" s="12"/>
      <c r="AL20" s="12"/>
    </row>
    <row r="21" spans="1:38" ht="15" customHeight="1" x14ac:dyDescent="0.3">
      <c r="A21" s="427" t="s">
        <v>252</v>
      </c>
      <c r="B21" s="428"/>
      <c r="C21" s="428"/>
      <c r="D21" s="76"/>
      <c r="E21" s="76"/>
      <c r="F21" s="76"/>
      <c r="G21" s="76"/>
      <c r="H21" s="76"/>
      <c r="I21" s="76"/>
      <c r="J21" s="76"/>
      <c r="K21" s="76"/>
      <c r="L21" s="76"/>
      <c r="M21" s="76"/>
      <c r="N21" s="77"/>
      <c r="O21" s="77"/>
      <c r="P21" s="77"/>
      <c r="Q21" s="77"/>
      <c r="R21" s="6"/>
      <c r="S21" s="6"/>
      <c r="T21" s="6"/>
      <c r="U21" s="76"/>
      <c r="V21" s="76"/>
      <c r="W21" s="76"/>
      <c r="X21" s="76"/>
      <c r="Y21" s="76"/>
      <c r="Z21" s="76"/>
      <c r="AA21" s="76"/>
      <c r="AB21" s="76"/>
      <c r="AC21" s="76"/>
      <c r="AD21" s="76"/>
      <c r="AE21" s="76"/>
      <c r="AF21" s="76"/>
      <c r="AG21" s="76"/>
      <c r="AH21" s="76"/>
      <c r="AI21" s="12"/>
      <c r="AJ21" s="12"/>
      <c r="AK21" s="12"/>
      <c r="AL21" s="12"/>
    </row>
    <row r="22" spans="1:38" ht="15" customHeight="1" x14ac:dyDescent="0.3">
      <c r="A22" s="78" t="s">
        <v>253</v>
      </c>
      <c r="B22" s="79"/>
      <c r="C22" s="80"/>
      <c r="D22" s="76"/>
      <c r="E22" s="76"/>
      <c r="F22" s="76"/>
      <c r="G22" s="76"/>
      <c r="H22" s="76"/>
      <c r="I22" s="76"/>
      <c r="J22" s="76"/>
      <c r="K22" s="76"/>
      <c r="L22" s="76"/>
      <c r="M22" s="76"/>
      <c r="N22" s="77"/>
      <c r="O22" s="77"/>
      <c r="P22" s="77"/>
      <c r="Q22" s="77"/>
      <c r="R22" s="6"/>
      <c r="S22" s="6"/>
      <c r="T22" s="6"/>
      <c r="U22" s="76"/>
      <c r="V22" s="76"/>
      <c r="W22" s="76"/>
      <c r="X22" s="76"/>
      <c r="Y22" s="76"/>
      <c r="Z22" s="76"/>
      <c r="AA22" s="76"/>
      <c r="AB22" s="76"/>
      <c r="AC22" s="76"/>
      <c r="AD22" s="76"/>
      <c r="AE22" s="76"/>
      <c r="AF22" s="76"/>
      <c r="AG22" s="76"/>
      <c r="AH22" s="76"/>
      <c r="AI22" s="12"/>
      <c r="AJ22" s="12"/>
      <c r="AK22" s="12"/>
      <c r="AL22" s="12"/>
    </row>
    <row r="23" spans="1:38" ht="15" customHeight="1" x14ac:dyDescent="0.3">
      <c r="A23" s="79"/>
      <c r="B23" s="79"/>
      <c r="C23" s="80"/>
      <c r="D23" s="76"/>
      <c r="E23" s="76"/>
      <c r="F23" s="76"/>
      <c r="G23" s="76"/>
      <c r="H23" s="76"/>
      <c r="I23" s="76"/>
      <c r="J23" s="76"/>
      <c r="K23" s="76"/>
      <c r="L23" s="76"/>
      <c r="M23" s="76"/>
      <c r="N23" s="77"/>
      <c r="O23" s="77"/>
      <c r="P23" s="77"/>
      <c r="Q23" s="77"/>
      <c r="R23" s="6"/>
      <c r="S23" s="6"/>
      <c r="T23" s="6"/>
      <c r="U23" s="76"/>
      <c r="V23" s="76"/>
      <c r="W23" s="76"/>
      <c r="X23" s="76"/>
      <c r="Y23" s="76"/>
      <c r="Z23" s="76"/>
      <c r="AA23" s="76"/>
      <c r="AB23" s="76"/>
      <c r="AC23" s="76"/>
      <c r="AD23" s="76"/>
      <c r="AE23" s="76"/>
      <c r="AF23" s="76"/>
      <c r="AG23" s="76"/>
      <c r="AH23" s="76"/>
      <c r="AI23" s="12"/>
      <c r="AJ23" s="12"/>
      <c r="AK23" s="12"/>
      <c r="AL23" s="12"/>
    </row>
    <row r="24" spans="1:38" ht="24.75" customHeight="1" x14ac:dyDescent="0.4">
      <c r="A24" s="429" t="s">
        <v>254</v>
      </c>
      <c r="B24" s="429"/>
      <c r="C24" s="429"/>
      <c r="D24" s="76"/>
      <c r="E24" s="76"/>
      <c r="F24" s="76"/>
      <c r="G24" s="76"/>
      <c r="H24" s="76"/>
      <c r="I24" s="76"/>
      <c r="J24" s="76"/>
      <c r="K24" s="76"/>
      <c r="L24" s="76"/>
      <c r="M24" s="76"/>
      <c r="N24" s="77"/>
      <c r="O24" s="77"/>
      <c r="P24" s="77"/>
      <c r="Q24" s="77"/>
      <c r="R24" s="6"/>
      <c r="S24" s="6"/>
      <c r="T24" s="6"/>
      <c r="U24" s="76"/>
      <c r="V24" s="76"/>
      <c r="W24" s="76"/>
      <c r="X24" s="76"/>
      <c r="Y24" s="76"/>
      <c r="Z24" s="76"/>
      <c r="AA24" s="76"/>
      <c r="AB24" s="76"/>
      <c r="AC24" s="76"/>
      <c r="AD24" s="76"/>
      <c r="AE24" s="76"/>
      <c r="AF24" s="76"/>
      <c r="AG24" s="76"/>
      <c r="AH24" s="76"/>
      <c r="AI24" s="12"/>
      <c r="AJ24" s="12"/>
      <c r="AK24" s="12"/>
      <c r="AL24" s="12"/>
    </row>
    <row r="25" spans="1:38" ht="29.25" customHeight="1" x14ac:dyDescent="0.3">
      <c r="A25" s="430" t="s">
        <v>328</v>
      </c>
      <c r="B25" s="431"/>
      <c r="C25" s="431"/>
      <c r="D25" s="76"/>
      <c r="E25" s="76"/>
      <c r="F25" s="76"/>
      <c r="G25" s="76"/>
      <c r="H25" s="76"/>
      <c r="I25" s="76"/>
      <c r="J25" s="76"/>
      <c r="K25" s="76"/>
      <c r="L25" s="76"/>
      <c r="M25" s="76"/>
      <c r="N25" s="77"/>
      <c r="O25" s="77"/>
      <c r="P25" s="77"/>
      <c r="Q25" s="77"/>
      <c r="R25" s="6"/>
      <c r="S25" s="6"/>
      <c r="T25" s="6"/>
      <c r="U25" s="76"/>
      <c r="V25" s="76"/>
      <c r="W25" s="76"/>
      <c r="X25" s="76"/>
      <c r="Y25" s="76"/>
      <c r="Z25" s="76"/>
      <c r="AA25" s="76"/>
      <c r="AB25" s="76"/>
      <c r="AC25" s="76"/>
      <c r="AD25" s="76"/>
      <c r="AE25" s="76"/>
      <c r="AF25" s="76"/>
      <c r="AG25" s="76"/>
      <c r="AH25" s="76"/>
      <c r="AI25" s="12"/>
      <c r="AJ25" s="12"/>
      <c r="AK25" s="12"/>
      <c r="AL25" s="12"/>
    </row>
    <row r="26" spans="1:38" ht="26.25" customHeight="1" x14ac:dyDescent="0.35">
      <c r="A26" s="421" t="s">
        <v>256</v>
      </c>
      <c r="B26" s="421"/>
      <c r="C26" s="421"/>
      <c r="D26" s="76"/>
      <c r="E26" s="76"/>
      <c r="F26" s="76"/>
      <c r="G26" s="76"/>
      <c r="H26" s="76"/>
      <c r="I26" s="76"/>
      <c r="J26" s="76"/>
      <c r="K26" s="76"/>
      <c r="L26" s="76"/>
      <c r="M26" s="76"/>
      <c r="N26" s="77"/>
      <c r="O26" s="77"/>
      <c r="P26" s="77"/>
      <c r="Q26" s="77"/>
      <c r="R26" s="6"/>
      <c r="S26" s="6"/>
      <c r="T26" s="6"/>
      <c r="U26" s="76"/>
      <c r="V26" s="76"/>
      <c r="W26" s="76"/>
      <c r="X26" s="76"/>
      <c r="Y26" s="76"/>
      <c r="Z26" s="76"/>
      <c r="AA26" s="76"/>
      <c r="AB26" s="76"/>
      <c r="AC26" s="76"/>
      <c r="AD26" s="76"/>
      <c r="AE26" s="76"/>
      <c r="AF26" s="76"/>
      <c r="AG26" s="76"/>
      <c r="AH26" s="76"/>
      <c r="AI26" s="12"/>
      <c r="AJ26" s="12"/>
      <c r="AK26" s="12"/>
      <c r="AL26" s="12"/>
    </row>
    <row r="27" spans="1:38" ht="46.5" customHeight="1" x14ac:dyDescent="0.25">
      <c r="A27" s="420" t="s">
        <v>257</v>
      </c>
      <c r="B27" s="420"/>
      <c r="C27" s="420"/>
      <c r="D27" s="76"/>
      <c r="E27" s="76"/>
      <c r="F27" s="76"/>
      <c r="G27" s="76"/>
      <c r="H27" s="76"/>
      <c r="I27" s="76"/>
      <c r="J27" s="76"/>
      <c r="K27" s="76"/>
      <c r="L27" s="76"/>
      <c r="M27" s="76"/>
      <c r="N27" s="77"/>
      <c r="O27" s="77"/>
      <c r="P27" s="77"/>
      <c r="Q27" s="77"/>
      <c r="R27" s="6"/>
      <c r="S27" s="6"/>
      <c r="T27" s="6"/>
      <c r="U27" s="76"/>
      <c r="V27" s="76"/>
      <c r="W27" s="76"/>
      <c r="X27" s="76"/>
      <c r="Y27" s="76"/>
      <c r="Z27" s="76"/>
      <c r="AA27" s="76"/>
      <c r="AB27" s="76"/>
      <c r="AC27" s="76"/>
      <c r="AD27" s="76"/>
      <c r="AE27" s="76"/>
      <c r="AF27" s="76"/>
      <c r="AG27" s="76"/>
      <c r="AH27" s="76"/>
      <c r="AI27" s="12"/>
      <c r="AJ27" s="12"/>
      <c r="AK27" s="12"/>
      <c r="AL27" s="12"/>
    </row>
    <row r="28" spans="1:38" ht="42.75" customHeight="1" x14ac:dyDescent="0.25">
      <c r="A28" s="420" t="s">
        <v>258</v>
      </c>
      <c r="B28" s="420"/>
      <c r="C28" s="420"/>
      <c r="D28" s="76"/>
      <c r="E28" s="76"/>
      <c r="F28" s="76"/>
      <c r="G28" s="76"/>
      <c r="H28" s="76"/>
      <c r="I28" s="76"/>
      <c r="J28" s="76"/>
      <c r="K28" s="76"/>
      <c r="L28" s="76"/>
      <c r="M28" s="76"/>
      <c r="N28" s="77"/>
      <c r="O28" s="77"/>
      <c r="P28" s="77"/>
      <c r="Q28" s="77"/>
      <c r="R28" s="6"/>
      <c r="S28" s="6"/>
      <c r="T28" s="6"/>
      <c r="U28" s="76"/>
      <c r="V28" s="76"/>
      <c r="W28" s="76"/>
      <c r="X28" s="76"/>
      <c r="Y28" s="76"/>
      <c r="Z28" s="76"/>
      <c r="AA28" s="76"/>
      <c r="AB28" s="76"/>
      <c r="AC28" s="76"/>
      <c r="AD28" s="76"/>
      <c r="AE28" s="76"/>
      <c r="AF28" s="76"/>
      <c r="AG28" s="76"/>
      <c r="AH28" s="76"/>
      <c r="AI28" s="12"/>
      <c r="AJ28" s="12"/>
      <c r="AK28" s="12"/>
      <c r="AL28" s="12"/>
    </row>
    <row r="29" spans="1:38" ht="63" customHeight="1" x14ac:dyDescent="0.25">
      <c r="A29" s="420" t="s">
        <v>329</v>
      </c>
      <c r="B29" s="420"/>
      <c r="C29" s="420"/>
      <c r="D29" s="76"/>
      <c r="E29" s="76"/>
      <c r="F29" s="76"/>
      <c r="G29" s="76"/>
      <c r="H29" s="76"/>
      <c r="I29" s="76"/>
      <c r="J29" s="76"/>
      <c r="K29" s="76"/>
      <c r="L29" s="76"/>
      <c r="M29" s="76"/>
      <c r="N29" s="77"/>
      <c r="O29" s="77"/>
      <c r="P29" s="77"/>
      <c r="Q29" s="77"/>
      <c r="R29" s="6"/>
      <c r="S29" s="6"/>
      <c r="T29" s="6"/>
      <c r="U29" s="76"/>
      <c r="V29" s="76"/>
      <c r="W29" s="76"/>
      <c r="X29" s="76"/>
      <c r="Y29" s="76"/>
      <c r="Z29" s="76"/>
      <c r="AA29" s="76"/>
      <c r="AB29" s="76"/>
      <c r="AC29" s="76"/>
      <c r="AD29" s="76"/>
      <c r="AE29" s="76"/>
      <c r="AF29" s="76"/>
      <c r="AG29" s="76"/>
      <c r="AH29" s="76"/>
      <c r="AI29" s="12"/>
      <c r="AJ29" s="12"/>
      <c r="AK29" s="12"/>
      <c r="AL29" s="12"/>
    </row>
    <row r="30" spans="1:38" ht="101.25" customHeight="1" x14ac:dyDescent="0.25">
      <c r="A30" s="420" t="s">
        <v>330</v>
      </c>
      <c r="B30" s="420"/>
      <c r="C30" s="420"/>
      <c r="D30" s="76"/>
      <c r="E30" s="76"/>
      <c r="F30" s="76"/>
      <c r="G30" s="76"/>
      <c r="H30" s="76"/>
      <c r="I30" s="76"/>
      <c r="J30" s="76"/>
      <c r="K30" s="76"/>
      <c r="L30" s="76"/>
      <c r="M30" s="76"/>
      <c r="N30" s="77"/>
      <c r="O30" s="77"/>
      <c r="P30" s="77"/>
      <c r="Q30" s="77"/>
      <c r="R30" s="6"/>
      <c r="S30" s="6"/>
      <c r="T30" s="6"/>
      <c r="U30" s="76"/>
      <c r="V30" s="76"/>
      <c r="W30" s="76"/>
      <c r="X30" s="76"/>
      <c r="Y30" s="76"/>
      <c r="Z30" s="76"/>
      <c r="AA30" s="76"/>
      <c r="AB30" s="76"/>
      <c r="AC30" s="76"/>
      <c r="AD30" s="76"/>
      <c r="AE30" s="76"/>
      <c r="AF30" s="76"/>
      <c r="AG30" s="76"/>
      <c r="AH30" s="76"/>
      <c r="AI30" s="12"/>
      <c r="AJ30" s="12"/>
      <c r="AK30" s="12"/>
      <c r="AL30" s="12"/>
    </row>
    <row r="31" spans="1:38" ht="37.5" customHeight="1" x14ac:dyDescent="0.25">
      <c r="A31" s="420" t="s">
        <v>259</v>
      </c>
      <c r="B31" s="420"/>
      <c r="C31" s="420"/>
      <c r="D31" s="76"/>
      <c r="E31" s="76"/>
      <c r="F31" s="76"/>
      <c r="G31" s="76"/>
      <c r="H31" s="76"/>
      <c r="I31" s="76"/>
      <c r="J31" s="76"/>
      <c r="K31" s="76"/>
      <c r="L31" s="76"/>
      <c r="M31" s="76"/>
      <c r="N31" s="77"/>
      <c r="O31" s="77"/>
      <c r="P31" s="77"/>
      <c r="Q31" s="77"/>
      <c r="R31" s="6"/>
      <c r="S31" s="6"/>
      <c r="T31" s="6"/>
      <c r="U31" s="76"/>
      <c r="V31" s="76"/>
      <c r="W31" s="76"/>
      <c r="X31" s="76"/>
      <c r="Y31" s="76"/>
      <c r="Z31" s="76"/>
      <c r="AA31" s="76"/>
      <c r="AB31" s="76"/>
      <c r="AC31" s="76"/>
      <c r="AD31" s="76"/>
      <c r="AE31" s="76"/>
      <c r="AF31" s="76"/>
      <c r="AG31" s="76"/>
      <c r="AH31" s="76"/>
      <c r="AI31" s="12"/>
      <c r="AJ31" s="12"/>
      <c r="AK31" s="12"/>
      <c r="AL31" s="12"/>
    </row>
    <row r="32" spans="1:38" ht="45" customHeight="1" x14ac:dyDescent="0.25">
      <c r="A32" s="420" t="s">
        <v>331</v>
      </c>
      <c r="B32" s="420"/>
      <c r="C32" s="420"/>
      <c r="D32" s="76"/>
      <c r="E32" s="76"/>
      <c r="F32" s="76"/>
      <c r="G32" s="76"/>
      <c r="H32" s="76"/>
      <c r="I32" s="76"/>
      <c r="J32" s="76"/>
      <c r="K32" s="76"/>
      <c r="L32" s="76"/>
      <c r="M32" s="76"/>
      <c r="N32" s="77"/>
      <c r="O32" s="77"/>
      <c r="P32" s="77"/>
      <c r="Q32" s="77"/>
      <c r="R32" s="6"/>
      <c r="S32" s="6"/>
      <c r="T32" s="6"/>
      <c r="U32" s="76"/>
      <c r="V32" s="76"/>
      <c r="W32" s="76"/>
      <c r="X32" s="76"/>
      <c r="Y32" s="76"/>
      <c r="Z32" s="76"/>
      <c r="AA32" s="76"/>
      <c r="AB32" s="76"/>
      <c r="AC32" s="76"/>
      <c r="AD32" s="76"/>
      <c r="AE32" s="76"/>
      <c r="AF32" s="76"/>
      <c r="AG32" s="76"/>
      <c r="AH32" s="76"/>
      <c r="AI32" s="12"/>
      <c r="AJ32" s="12"/>
      <c r="AK32" s="12"/>
      <c r="AL32" s="12"/>
    </row>
    <row r="33" spans="1:38" ht="33.75" customHeight="1" x14ac:dyDescent="0.35">
      <c r="A33" s="421" t="s">
        <v>332</v>
      </c>
      <c r="B33" s="421"/>
      <c r="C33" s="421"/>
      <c r="D33" s="76"/>
      <c r="E33" s="76"/>
      <c r="F33" s="76"/>
      <c r="G33" s="76"/>
      <c r="H33" s="76"/>
      <c r="I33" s="76"/>
      <c r="J33" s="76"/>
      <c r="K33" s="76"/>
      <c r="L33" s="76"/>
      <c r="M33" s="76"/>
      <c r="N33" s="77"/>
      <c r="O33" s="77"/>
      <c r="P33" s="77"/>
      <c r="Q33" s="77"/>
      <c r="R33" s="6"/>
      <c r="S33" s="6"/>
      <c r="T33" s="6"/>
      <c r="U33" s="76"/>
      <c r="V33" s="76"/>
      <c r="W33" s="76"/>
      <c r="X33" s="76"/>
      <c r="Y33" s="76"/>
      <c r="Z33" s="76"/>
      <c r="AA33" s="76"/>
      <c r="AB33" s="76"/>
      <c r="AC33" s="76"/>
      <c r="AD33" s="76"/>
      <c r="AE33" s="76"/>
      <c r="AF33" s="76"/>
      <c r="AG33" s="76"/>
      <c r="AH33" s="76"/>
      <c r="AI33" s="12"/>
      <c r="AJ33" s="12"/>
      <c r="AK33" s="12"/>
      <c r="AL33" s="12"/>
    </row>
    <row r="34" spans="1:38" ht="33.75" customHeight="1" x14ac:dyDescent="0.35">
      <c r="A34" s="421" t="s">
        <v>333</v>
      </c>
      <c r="B34" s="421"/>
      <c r="C34" s="421"/>
      <c r="D34" s="76"/>
      <c r="E34" s="76"/>
      <c r="F34" s="76"/>
      <c r="G34" s="76"/>
      <c r="H34" s="76"/>
      <c r="I34" s="76"/>
      <c r="J34" s="76"/>
      <c r="K34" s="76"/>
      <c r="L34" s="76"/>
      <c r="M34" s="76"/>
      <c r="N34" s="77"/>
      <c r="O34" s="77"/>
      <c r="P34" s="77"/>
      <c r="Q34" s="77"/>
      <c r="R34" s="6"/>
      <c r="S34" s="6"/>
      <c r="T34" s="6"/>
      <c r="U34" s="76"/>
      <c r="V34" s="76"/>
      <c r="W34" s="76"/>
      <c r="X34" s="76"/>
      <c r="Y34" s="76"/>
      <c r="Z34" s="76"/>
      <c r="AA34" s="76"/>
      <c r="AB34" s="76"/>
      <c r="AC34" s="76"/>
      <c r="AD34" s="76"/>
      <c r="AE34" s="76"/>
      <c r="AF34" s="76"/>
      <c r="AG34" s="76"/>
      <c r="AH34" s="76"/>
      <c r="AI34" s="12"/>
      <c r="AJ34" s="12"/>
      <c r="AK34" s="12"/>
      <c r="AL34" s="12"/>
    </row>
    <row r="35" spans="1:38" ht="30" customHeight="1" x14ac:dyDescent="0.35">
      <c r="A35" s="421" t="s">
        <v>260</v>
      </c>
      <c r="B35" s="421"/>
      <c r="C35" s="421"/>
      <c r="D35" s="76"/>
      <c r="E35" s="76"/>
      <c r="F35" s="76"/>
      <c r="G35" s="76"/>
      <c r="H35" s="76"/>
      <c r="I35" s="76"/>
      <c r="J35" s="76"/>
      <c r="K35" s="76"/>
      <c r="L35" s="76"/>
      <c r="M35" s="76"/>
      <c r="N35" s="77"/>
      <c r="O35" s="77"/>
      <c r="P35" s="77"/>
      <c r="Q35" s="77"/>
      <c r="R35" s="6"/>
      <c r="S35" s="6"/>
      <c r="T35" s="6"/>
      <c r="U35" s="76"/>
      <c r="V35" s="76"/>
      <c r="W35" s="76"/>
      <c r="X35" s="76"/>
      <c r="Y35" s="76"/>
      <c r="Z35" s="76"/>
      <c r="AA35" s="76"/>
      <c r="AB35" s="76"/>
      <c r="AC35" s="76"/>
      <c r="AD35" s="76"/>
      <c r="AE35" s="76"/>
      <c r="AF35" s="76"/>
      <c r="AG35" s="76"/>
      <c r="AH35" s="76"/>
      <c r="AI35" s="12"/>
      <c r="AJ35" s="12"/>
      <c r="AK35" s="12"/>
      <c r="AL35" s="12"/>
    </row>
    <row r="36" spans="1:38" ht="15" customHeight="1" thickBot="1" x14ac:dyDescent="0.3">
      <c r="A36" s="74"/>
      <c r="B36" s="74"/>
      <c r="C36" s="11"/>
      <c r="D36" s="26"/>
      <c r="E36" s="27"/>
      <c r="F36" s="27"/>
      <c r="G36" s="27"/>
      <c r="H36" s="27"/>
      <c r="I36" s="27"/>
      <c r="J36" s="27"/>
      <c r="K36" s="27"/>
      <c r="L36" s="27"/>
      <c r="M36" s="27"/>
      <c r="N36" s="29"/>
      <c r="O36" s="29"/>
      <c r="P36" s="29"/>
      <c r="Q36" s="29"/>
      <c r="R36" s="75"/>
      <c r="S36" s="75"/>
      <c r="T36" s="75"/>
      <c r="U36" s="27"/>
      <c r="V36" s="27"/>
      <c r="W36" s="27"/>
      <c r="X36" s="27"/>
      <c r="Y36" s="27"/>
      <c r="Z36" s="27"/>
      <c r="AA36" s="27"/>
      <c r="AB36" s="27"/>
      <c r="AC36" s="27"/>
      <c r="AD36" s="27"/>
      <c r="AE36" s="27"/>
      <c r="AF36" s="27"/>
      <c r="AG36" s="27"/>
      <c r="AH36" s="27"/>
      <c r="AI36" s="12"/>
      <c r="AJ36" s="12"/>
      <c r="AK36" s="12"/>
      <c r="AL36" s="12"/>
    </row>
    <row r="37" spans="1:38" ht="159.75" customHeight="1" thickBot="1" x14ac:dyDescent="0.45">
      <c r="A37" s="62" t="s">
        <v>18</v>
      </c>
      <c r="B37" s="265"/>
      <c r="C37" s="290" t="s">
        <v>1</v>
      </c>
      <c r="D37" s="73" t="s">
        <v>110</v>
      </c>
      <c r="E37" s="73" t="s">
        <v>109</v>
      </c>
      <c r="F37" s="480" t="s">
        <v>111</v>
      </c>
      <c r="G37" s="481"/>
      <c r="H37" s="482"/>
      <c r="I37" s="480" t="s">
        <v>112</v>
      </c>
      <c r="J37" s="481"/>
      <c r="K37" s="482"/>
      <c r="L37" s="480" t="s">
        <v>113</v>
      </c>
      <c r="M37" s="481"/>
      <c r="N37" s="480" t="s">
        <v>114</v>
      </c>
      <c r="O37" s="481"/>
      <c r="P37" s="483"/>
      <c r="Q37" s="484"/>
      <c r="R37" s="72" t="s">
        <v>416</v>
      </c>
      <c r="S37" s="37" t="s">
        <v>805</v>
      </c>
      <c r="T37" s="37" t="s">
        <v>806</v>
      </c>
      <c r="U37" s="73" t="s">
        <v>296</v>
      </c>
      <c r="V37" s="73" t="s">
        <v>283</v>
      </c>
      <c r="W37" s="73" t="s">
        <v>284</v>
      </c>
      <c r="X37" s="38" t="s">
        <v>287</v>
      </c>
      <c r="Y37" s="38" t="s">
        <v>288</v>
      </c>
      <c r="Z37" s="38" t="s">
        <v>292</v>
      </c>
      <c r="AA37" s="38" t="s">
        <v>289</v>
      </c>
      <c r="AB37" s="38" t="s">
        <v>290</v>
      </c>
      <c r="AC37" s="38" t="s">
        <v>414</v>
      </c>
      <c r="AD37" s="38" t="s">
        <v>415</v>
      </c>
      <c r="AE37" s="38" t="s">
        <v>137</v>
      </c>
      <c r="AF37" s="38" t="s">
        <v>138</v>
      </c>
      <c r="AG37" s="38" t="s">
        <v>282</v>
      </c>
      <c r="AH37" s="296" t="s">
        <v>291</v>
      </c>
    </row>
    <row r="38" spans="1:38" ht="159.75" customHeight="1" x14ac:dyDescent="0.25">
      <c r="A38" s="302"/>
      <c r="B38" s="302"/>
      <c r="C38" s="235" t="s">
        <v>169</v>
      </c>
      <c r="D38" s="32" t="s">
        <v>445</v>
      </c>
      <c r="E38" s="32" t="s">
        <v>115</v>
      </c>
      <c r="F38" s="477" t="s">
        <v>116</v>
      </c>
      <c r="G38" s="478"/>
      <c r="H38" s="478"/>
      <c r="I38" s="474" t="s">
        <v>115</v>
      </c>
      <c r="J38" s="474"/>
      <c r="K38" s="474"/>
      <c r="L38" s="474" t="s">
        <v>407</v>
      </c>
      <c r="M38" s="474"/>
      <c r="N38" s="475" t="s">
        <v>446</v>
      </c>
      <c r="O38" s="475"/>
      <c r="P38" s="476"/>
      <c r="Q38" s="476"/>
      <c r="R38" s="30"/>
      <c r="S38" s="404"/>
      <c r="T38" s="404"/>
      <c r="U38" s="147">
        <v>12.5</v>
      </c>
      <c r="V38" s="147">
        <v>8.9</v>
      </c>
      <c r="W38" s="147">
        <v>1.0900000000000001</v>
      </c>
      <c r="X38" s="148">
        <v>11200</v>
      </c>
      <c r="Y38" s="149">
        <f t="shared" ref="Y38:Y45" si="0">W38*X38</f>
        <v>12208</v>
      </c>
      <c r="Z38" s="291">
        <f t="shared" ref="Z38:Z45" si="1">Y38*0.001225</f>
        <v>14.954799999999999</v>
      </c>
      <c r="AA38" s="149">
        <f>Z38*4.5</f>
        <v>67.296599999999998</v>
      </c>
      <c r="AB38" s="149">
        <v>33.5</v>
      </c>
      <c r="AC38" s="293">
        <f>AB38/AA38</f>
        <v>0.49779632254824169</v>
      </c>
      <c r="AD38" s="149">
        <f>X38*0.75</f>
        <v>8400</v>
      </c>
      <c r="AE38" s="147" t="s">
        <v>285</v>
      </c>
      <c r="AF38" s="147" t="s">
        <v>286</v>
      </c>
      <c r="AG38" s="147">
        <v>864</v>
      </c>
      <c r="AH38" s="295">
        <f>AG38*AD38</f>
        <v>7257600</v>
      </c>
    </row>
    <row r="39" spans="1:38" ht="159.75" customHeight="1" x14ac:dyDescent="0.25">
      <c r="A39" s="302"/>
      <c r="B39" s="302"/>
      <c r="C39" s="235" t="s">
        <v>170</v>
      </c>
      <c r="D39" s="32" t="s">
        <v>445</v>
      </c>
      <c r="E39" s="32" t="s">
        <v>115</v>
      </c>
      <c r="F39" s="477" t="s">
        <v>116</v>
      </c>
      <c r="G39" s="478"/>
      <c r="H39" s="478"/>
      <c r="I39" s="474" t="s">
        <v>115</v>
      </c>
      <c r="J39" s="474"/>
      <c r="K39" s="474"/>
      <c r="L39" s="474" t="s">
        <v>407</v>
      </c>
      <c r="M39" s="474"/>
      <c r="N39" s="475" t="s">
        <v>446</v>
      </c>
      <c r="O39" s="475"/>
      <c r="P39" s="476"/>
      <c r="Q39" s="476"/>
      <c r="R39" s="30"/>
      <c r="S39" s="404"/>
      <c r="T39" s="404"/>
      <c r="U39" s="147">
        <v>12.7</v>
      </c>
      <c r="V39" s="147">
        <v>8.5</v>
      </c>
      <c r="W39" s="147">
        <v>4.3</v>
      </c>
      <c r="X39" s="148">
        <v>11200</v>
      </c>
      <c r="Y39" s="149">
        <f t="shared" si="0"/>
        <v>48160</v>
      </c>
      <c r="Z39" s="291">
        <f t="shared" si="1"/>
        <v>58.995999999999995</v>
      </c>
      <c r="AA39" s="149">
        <f>Z39*4.5</f>
        <v>265.48199999999997</v>
      </c>
      <c r="AB39" s="149">
        <v>32.200000000000003</v>
      </c>
      <c r="AC39" s="293">
        <f>AB39/AA39</f>
        <v>0.12128882560776251</v>
      </c>
      <c r="AD39" s="149">
        <f>X39*0.75</f>
        <v>8400</v>
      </c>
      <c r="AE39" s="147" t="s">
        <v>285</v>
      </c>
      <c r="AF39" s="147" t="s">
        <v>286</v>
      </c>
      <c r="AG39" s="147">
        <v>301.5</v>
      </c>
      <c r="AH39" s="295">
        <f>AG39*AD39</f>
        <v>2532600</v>
      </c>
    </row>
    <row r="40" spans="1:38" ht="159.75" customHeight="1" x14ac:dyDescent="0.25">
      <c r="A40" s="302"/>
      <c r="B40" s="302"/>
      <c r="C40" s="235" t="s">
        <v>341</v>
      </c>
      <c r="D40" s="32" t="s">
        <v>445</v>
      </c>
      <c r="E40" s="32" t="s">
        <v>115</v>
      </c>
      <c r="F40" s="477" t="s">
        <v>116</v>
      </c>
      <c r="G40" s="478"/>
      <c r="H40" s="478"/>
      <c r="I40" s="474" t="s">
        <v>115</v>
      </c>
      <c r="J40" s="474"/>
      <c r="K40" s="474"/>
      <c r="L40" s="474" t="s">
        <v>407</v>
      </c>
      <c r="M40" s="474"/>
      <c r="N40" s="475" t="s">
        <v>446</v>
      </c>
      <c r="O40" s="475"/>
      <c r="P40" s="476"/>
      <c r="Q40" s="476"/>
      <c r="R40" s="30"/>
      <c r="S40" s="404"/>
      <c r="T40" s="404"/>
      <c r="U40" s="147">
        <v>12.7</v>
      </c>
      <c r="V40" s="147">
        <v>8.5</v>
      </c>
      <c r="W40" s="147">
        <v>4.3</v>
      </c>
      <c r="X40" s="148">
        <v>12200</v>
      </c>
      <c r="Y40" s="149">
        <f t="shared" si="0"/>
        <v>52460</v>
      </c>
      <c r="Z40" s="291">
        <f t="shared" si="1"/>
        <v>64.263499999999993</v>
      </c>
      <c r="AA40" s="149">
        <f>Z40*5</f>
        <v>321.3175</v>
      </c>
      <c r="AB40" s="149"/>
      <c r="AC40" s="293"/>
      <c r="AD40" s="149"/>
      <c r="AE40" s="147"/>
      <c r="AF40" s="147"/>
      <c r="AG40" s="147"/>
      <c r="AH40" s="295"/>
    </row>
    <row r="41" spans="1:38" ht="288.75" customHeight="1" x14ac:dyDescent="0.25">
      <c r="A41" s="40">
        <v>7</v>
      </c>
      <c r="B41" s="3"/>
      <c r="C41" s="235" t="s">
        <v>16</v>
      </c>
      <c r="D41" s="32" t="s">
        <v>405</v>
      </c>
      <c r="E41" s="32" t="s">
        <v>405</v>
      </c>
      <c r="F41" s="477" t="s">
        <v>406</v>
      </c>
      <c r="G41" s="478"/>
      <c r="H41" s="478"/>
      <c r="I41" s="474" t="s">
        <v>405</v>
      </c>
      <c r="J41" s="474"/>
      <c r="K41" s="474"/>
      <c r="L41" s="474" t="s">
        <v>407</v>
      </c>
      <c r="M41" s="474"/>
      <c r="N41" s="475" t="s">
        <v>408</v>
      </c>
      <c r="O41" s="475"/>
      <c r="P41" s="476"/>
      <c r="Q41" s="476"/>
      <c r="R41" s="30">
        <v>0</v>
      </c>
      <c r="S41" s="404"/>
      <c r="T41" s="404"/>
      <c r="U41" s="147">
        <v>12.7</v>
      </c>
      <c r="V41" s="147">
        <v>9</v>
      </c>
      <c r="W41" s="147">
        <v>4.5599999999999996</v>
      </c>
      <c r="X41" s="148">
        <v>12100</v>
      </c>
      <c r="Y41" s="149">
        <f t="shared" si="0"/>
        <v>55175.999999999993</v>
      </c>
      <c r="Z41" s="291">
        <f t="shared" si="1"/>
        <v>67.590599999999995</v>
      </c>
      <c r="AA41" s="149">
        <f>Z41*5</f>
        <v>337.95299999999997</v>
      </c>
      <c r="AB41" s="149">
        <v>25.5</v>
      </c>
      <c r="AC41" s="293">
        <f>AB41/AA41</f>
        <v>7.5454279145324946E-2</v>
      </c>
      <c r="AD41" s="149">
        <f t="shared" ref="AD41:AD46" si="2">X41*0.75</f>
        <v>9075</v>
      </c>
      <c r="AE41" s="147" t="s">
        <v>285</v>
      </c>
      <c r="AF41" s="147" t="s">
        <v>286</v>
      </c>
      <c r="AG41" s="147">
        <v>495</v>
      </c>
      <c r="AH41" s="295">
        <f>AG41*AD41</f>
        <v>4492125</v>
      </c>
    </row>
    <row r="42" spans="1:38" ht="322.5" customHeight="1" x14ac:dyDescent="0.25">
      <c r="A42" s="40">
        <v>8</v>
      </c>
      <c r="B42" s="3"/>
      <c r="C42" s="235" t="s">
        <v>52</v>
      </c>
      <c r="D42" s="32" t="s">
        <v>168</v>
      </c>
      <c r="E42" s="32" t="s">
        <v>115</v>
      </c>
      <c r="F42" s="477" t="s">
        <v>406</v>
      </c>
      <c r="G42" s="478"/>
      <c r="H42" s="478"/>
      <c r="I42" s="474" t="s">
        <v>410</v>
      </c>
      <c r="J42" s="474"/>
      <c r="K42" s="474"/>
      <c r="L42" s="474" t="s">
        <v>409</v>
      </c>
      <c r="M42" s="474"/>
      <c r="N42" s="485" t="s">
        <v>411</v>
      </c>
      <c r="O42" s="485"/>
      <c r="P42" s="462"/>
      <c r="Q42" s="462"/>
      <c r="R42" s="30">
        <v>1</v>
      </c>
      <c r="S42" s="404"/>
      <c r="T42" s="404"/>
      <c r="U42" s="147">
        <v>14</v>
      </c>
      <c r="V42" s="147">
        <v>8.9</v>
      </c>
      <c r="W42" s="147">
        <v>1.37</v>
      </c>
      <c r="X42" s="148">
        <v>10400</v>
      </c>
      <c r="Y42" s="149">
        <f t="shared" si="0"/>
        <v>14248.000000000002</v>
      </c>
      <c r="Z42" s="291">
        <f t="shared" si="1"/>
        <v>17.453800000000001</v>
      </c>
      <c r="AA42" s="149">
        <f>Z42*4</f>
        <v>69.815200000000004</v>
      </c>
      <c r="AB42" s="149">
        <v>19</v>
      </c>
      <c r="AC42" s="293">
        <f>AB42/AA42</f>
        <v>0.27214703961315012</v>
      </c>
      <c r="AD42" s="149">
        <f t="shared" si="2"/>
        <v>7800</v>
      </c>
      <c r="AE42" s="147" t="s">
        <v>285</v>
      </c>
      <c r="AF42" s="147" t="s">
        <v>286</v>
      </c>
      <c r="AG42" s="147">
        <v>124</v>
      </c>
      <c r="AH42" s="151">
        <f>AG42*AD42</f>
        <v>967200</v>
      </c>
    </row>
    <row r="43" spans="1:38" ht="300.75" customHeight="1" x14ac:dyDescent="0.25">
      <c r="A43" s="40">
        <v>9</v>
      </c>
      <c r="B43" s="3"/>
      <c r="C43" s="235" t="s">
        <v>139</v>
      </c>
      <c r="D43" s="32" t="s">
        <v>168</v>
      </c>
      <c r="E43" s="32" t="s">
        <v>115</v>
      </c>
      <c r="F43" s="477" t="s">
        <v>406</v>
      </c>
      <c r="G43" s="478"/>
      <c r="H43" s="478"/>
      <c r="I43" s="474" t="s">
        <v>115</v>
      </c>
      <c r="J43" s="474"/>
      <c r="K43" s="474"/>
      <c r="L43" s="474" t="s">
        <v>407</v>
      </c>
      <c r="M43" s="474"/>
      <c r="N43" s="486" t="s">
        <v>412</v>
      </c>
      <c r="O43" s="486"/>
      <c r="P43" s="487"/>
      <c r="Q43" s="487"/>
      <c r="R43" s="30">
        <v>0</v>
      </c>
      <c r="S43" s="404"/>
      <c r="T43" s="404"/>
      <c r="U43" s="147">
        <v>14</v>
      </c>
      <c r="V43" s="147">
        <v>8.9</v>
      </c>
      <c r="W43" s="147">
        <v>1.37</v>
      </c>
      <c r="X43" s="148">
        <v>10000</v>
      </c>
      <c r="Y43" s="149">
        <f t="shared" si="0"/>
        <v>13700.000000000002</v>
      </c>
      <c r="Z43" s="291">
        <f t="shared" si="1"/>
        <v>16.782500000000002</v>
      </c>
      <c r="AA43" s="149">
        <f>Z43*4</f>
        <v>67.13000000000001</v>
      </c>
      <c r="AB43" s="149">
        <v>15.5</v>
      </c>
      <c r="AC43" s="293">
        <f>AB43/AA43</f>
        <v>0.23089527781915684</v>
      </c>
      <c r="AD43" s="149">
        <f t="shared" si="2"/>
        <v>7500</v>
      </c>
      <c r="AE43" s="147" t="s">
        <v>285</v>
      </c>
      <c r="AF43" s="147" t="s">
        <v>286</v>
      </c>
      <c r="AG43" s="147">
        <v>400</v>
      </c>
      <c r="AH43" s="151">
        <f>AG43*AD43</f>
        <v>3000000</v>
      </c>
    </row>
    <row r="44" spans="1:38" ht="318.75" customHeight="1" x14ac:dyDescent="0.25">
      <c r="A44" s="40">
        <v>10</v>
      </c>
      <c r="B44" s="3"/>
      <c r="C44" s="235" t="s">
        <v>175</v>
      </c>
      <c r="D44" s="32" t="s">
        <v>168</v>
      </c>
      <c r="E44" s="32" t="s">
        <v>115</v>
      </c>
      <c r="F44" s="477" t="s">
        <v>406</v>
      </c>
      <c r="G44" s="478"/>
      <c r="H44" s="478"/>
      <c r="I44" s="474" t="s">
        <v>115</v>
      </c>
      <c r="J44" s="474"/>
      <c r="K44" s="474"/>
      <c r="L44" s="474" t="s">
        <v>407</v>
      </c>
      <c r="M44" s="474"/>
      <c r="N44" s="486" t="s">
        <v>413</v>
      </c>
      <c r="O44" s="486"/>
      <c r="P44" s="487"/>
      <c r="Q44" s="487"/>
      <c r="R44" s="30">
        <v>0</v>
      </c>
      <c r="S44" s="404"/>
      <c r="T44" s="404"/>
      <c r="U44" s="147">
        <v>13.8</v>
      </c>
      <c r="V44" s="147">
        <v>8.1999999999999993</v>
      </c>
      <c r="W44" s="147">
        <v>1.226</v>
      </c>
      <c r="X44" s="150">
        <v>10900</v>
      </c>
      <c r="Y44" s="149">
        <f t="shared" si="0"/>
        <v>13363.4</v>
      </c>
      <c r="Z44" s="291">
        <f t="shared" si="1"/>
        <v>16.370165</v>
      </c>
      <c r="AA44" s="149">
        <f>Z44*4</f>
        <v>65.48066</v>
      </c>
      <c r="AB44" s="149">
        <v>17.5</v>
      </c>
      <c r="AC44" s="293">
        <f>AB44/AA44</f>
        <v>0.26725448399573248</v>
      </c>
      <c r="AD44" s="149">
        <f t="shared" si="2"/>
        <v>8175</v>
      </c>
      <c r="AE44" s="147" t="s">
        <v>285</v>
      </c>
      <c r="AF44" s="147" t="s">
        <v>286</v>
      </c>
      <c r="AG44" s="147">
        <v>617.5</v>
      </c>
      <c r="AH44" s="151">
        <f>AG44*AD44</f>
        <v>5048062.5</v>
      </c>
    </row>
    <row r="45" spans="1:38" ht="255.75" customHeight="1" x14ac:dyDescent="0.25">
      <c r="A45" s="40">
        <v>11</v>
      </c>
      <c r="B45" s="3"/>
      <c r="C45" s="235" t="s">
        <v>157</v>
      </c>
      <c r="D45" s="32" t="s">
        <v>168</v>
      </c>
      <c r="E45" s="32" t="s">
        <v>115</v>
      </c>
      <c r="F45" s="477" t="s">
        <v>406</v>
      </c>
      <c r="G45" s="478"/>
      <c r="H45" s="478"/>
      <c r="I45" s="474" t="s">
        <v>115</v>
      </c>
      <c r="J45" s="474"/>
      <c r="K45" s="474"/>
      <c r="L45" s="474" t="s">
        <v>407</v>
      </c>
      <c r="M45" s="474"/>
      <c r="N45" s="486" t="s">
        <v>412</v>
      </c>
      <c r="O45" s="486"/>
      <c r="P45" s="487"/>
      <c r="Q45" s="487"/>
      <c r="R45" s="30">
        <v>0</v>
      </c>
      <c r="S45" s="404"/>
      <c r="T45" s="404"/>
      <c r="U45" s="147">
        <v>14</v>
      </c>
      <c r="V45" s="147">
        <v>7.92</v>
      </c>
      <c r="W45" s="147">
        <v>1.2190000000000001</v>
      </c>
      <c r="X45" s="150">
        <v>12400</v>
      </c>
      <c r="Y45" s="149">
        <f t="shared" si="0"/>
        <v>15115.6</v>
      </c>
      <c r="Z45" s="292">
        <f t="shared" si="1"/>
        <v>18.51661</v>
      </c>
      <c r="AA45" s="149">
        <f>Z45*4.25</f>
        <v>78.695592500000004</v>
      </c>
      <c r="AB45" s="149">
        <v>15.5</v>
      </c>
      <c r="AC45" s="293">
        <f>AB45/AA45</f>
        <v>0.19696147532023472</v>
      </c>
      <c r="AD45" s="149">
        <f t="shared" si="2"/>
        <v>9300</v>
      </c>
      <c r="AE45" s="147" t="s">
        <v>285</v>
      </c>
      <c r="AF45" s="147" t="s">
        <v>286</v>
      </c>
      <c r="AG45" s="147">
        <v>102</v>
      </c>
      <c r="AH45" s="151">
        <f>AD45*AG45</f>
        <v>948600</v>
      </c>
    </row>
    <row r="46" spans="1:38" ht="41.25" customHeight="1" x14ac:dyDescent="0.3">
      <c r="A46" s="40">
        <v>14</v>
      </c>
      <c r="B46" s="3"/>
      <c r="C46" s="235" t="s">
        <v>722</v>
      </c>
      <c r="D46" s="32" t="s">
        <v>115</v>
      </c>
      <c r="E46" s="32" t="s">
        <v>168</v>
      </c>
      <c r="F46" s="477" t="s">
        <v>807</v>
      </c>
      <c r="G46" s="478"/>
      <c r="H46" s="478"/>
      <c r="I46" s="474" t="s">
        <v>808</v>
      </c>
      <c r="J46" s="474"/>
      <c r="K46" s="474"/>
      <c r="L46" s="474" t="s">
        <v>809</v>
      </c>
      <c r="M46" s="474"/>
      <c r="N46" s="485" t="s">
        <v>810</v>
      </c>
      <c r="O46" s="485"/>
      <c r="P46" s="462"/>
      <c r="Q46" s="462"/>
      <c r="R46" s="31">
        <v>1</v>
      </c>
      <c r="S46" s="406" t="s">
        <v>812</v>
      </c>
      <c r="T46" s="405" t="s">
        <v>811</v>
      </c>
      <c r="U46" s="28"/>
      <c r="V46" s="28"/>
      <c r="W46" s="28"/>
      <c r="X46" s="150">
        <v>11250</v>
      </c>
      <c r="Y46" s="28"/>
      <c r="Z46" s="28"/>
      <c r="AA46" s="28"/>
      <c r="AB46" s="28"/>
      <c r="AC46" s="294"/>
      <c r="AD46" s="28">
        <f t="shared" si="2"/>
        <v>8437.5</v>
      </c>
      <c r="AE46" s="28"/>
      <c r="AF46" s="28"/>
      <c r="AG46" s="28"/>
      <c r="AH46" s="28"/>
    </row>
    <row r="47" spans="1:38" ht="18.75" x14ac:dyDescent="0.3">
      <c r="A47" s="40">
        <v>15</v>
      </c>
      <c r="B47" s="3"/>
      <c r="C47" s="237"/>
      <c r="D47" s="32"/>
      <c r="E47" s="32"/>
      <c r="F47" s="477"/>
      <c r="G47" s="478"/>
      <c r="H47" s="478"/>
      <c r="I47" s="474"/>
      <c r="J47" s="474"/>
      <c r="K47" s="474"/>
      <c r="L47" s="474"/>
      <c r="M47" s="474"/>
      <c r="N47" s="485"/>
      <c r="O47" s="485"/>
      <c r="P47" s="462"/>
      <c r="Q47" s="462"/>
      <c r="R47" s="31"/>
      <c r="S47" s="405"/>
      <c r="T47" s="405"/>
      <c r="U47" s="28"/>
      <c r="V47" s="28"/>
      <c r="W47" s="28"/>
      <c r="X47" s="28"/>
      <c r="Y47" s="28"/>
      <c r="Z47" s="28"/>
      <c r="AA47" s="28"/>
      <c r="AB47" s="28"/>
      <c r="AC47" s="294"/>
      <c r="AD47" s="28"/>
      <c r="AE47" s="28"/>
      <c r="AF47" s="28"/>
      <c r="AG47" s="28"/>
      <c r="AH47" s="28"/>
    </row>
    <row r="48" spans="1:38" ht="18.75" x14ac:dyDescent="0.3">
      <c r="A48" s="40">
        <v>16</v>
      </c>
      <c r="B48" s="3"/>
      <c r="C48" s="237"/>
      <c r="D48" s="32"/>
      <c r="E48" s="32"/>
      <c r="F48" s="477"/>
      <c r="G48" s="478"/>
      <c r="H48" s="478"/>
      <c r="I48" s="474"/>
      <c r="J48" s="474"/>
      <c r="K48" s="474"/>
      <c r="L48" s="474"/>
      <c r="M48" s="474"/>
      <c r="N48" s="485"/>
      <c r="O48" s="485"/>
      <c r="P48" s="462"/>
      <c r="Q48" s="462"/>
      <c r="R48" s="31"/>
      <c r="S48" s="405"/>
      <c r="T48" s="405"/>
      <c r="U48" s="28"/>
      <c r="V48" s="28"/>
      <c r="W48" s="28"/>
      <c r="X48" s="28"/>
      <c r="Y48" s="28"/>
      <c r="Z48" s="28"/>
      <c r="AA48" s="28"/>
      <c r="AB48" s="28"/>
      <c r="AC48" s="294"/>
      <c r="AD48" s="28"/>
      <c r="AE48" s="28"/>
      <c r="AF48" s="28"/>
      <c r="AG48" s="28"/>
      <c r="AH48" s="28"/>
    </row>
    <row r="49" spans="1:34" ht="18.75" x14ac:dyDescent="0.3">
      <c r="A49" s="40">
        <v>17</v>
      </c>
      <c r="B49" s="3"/>
      <c r="C49" s="237"/>
      <c r="D49" s="32"/>
      <c r="E49" s="32"/>
      <c r="F49" s="477"/>
      <c r="G49" s="478"/>
      <c r="H49" s="478"/>
      <c r="I49" s="474"/>
      <c r="J49" s="474"/>
      <c r="K49" s="474"/>
      <c r="L49" s="474"/>
      <c r="M49" s="474"/>
      <c r="N49" s="485"/>
      <c r="O49" s="485"/>
      <c r="P49" s="462"/>
      <c r="Q49" s="462"/>
      <c r="R49" s="31"/>
      <c r="S49" s="405"/>
      <c r="T49" s="405"/>
      <c r="U49" s="28"/>
      <c r="V49" s="28"/>
      <c r="W49" s="28"/>
      <c r="X49" s="28"/>
      <c r="Y49" s="28"/>
      <c r="Z49" s="28"/>
      <c r="AA49" s="28"/>
      <c r="AB49" s="28"/>
      <c r="AC49" s="294"/>
      <c r="AD49" s="28"/>
      <c r="AE49" s="28"/>
      <c r="AF49" s="28"/>
      <c r="AG49" s="28"/>
      <c r="AH49" s="28"/>
    </row>
    <row r="50" spans="1:34" ht="26.25" customHeight="1" x14ac:dyDescent="0.3">
      <c r="A50" s="40">
        <v>18</v>
      </c>
      <c r="B50" s="3"/>
      <c r="C50" s="237"/>
      <c r="D50" s="32"/>
      <c r="E50" s="32"/>
      <c r="F50" s="477"/>
      <c r="G50" s="478"/>
      <c r="H50" s="478"/>
      <c r="I50" s="474"/>
      <c r="J50" s="474"/>
      <c r="K50" s="474"/>
      <c r="L50" s="474"/>
      <c r="M50" s="474"/>
      <c r="N50" s="485"/>
      <c r="O50" s="485"/>
      <c r="P50" s="462"/>
      <c r="Q50" s="462"/>
      <c r="R50" s="31"/>
      <c r="S50" s="405"/>
      <c r="T50" s="405"/>
      <c r="U50" s="28"/>
      <c r="V50" s="28"/>
      <c r="W50" s="28"/>
      <c r="X50" s="28"/>
      <c r="Y50" s="28"/>
      <c r="Z50" s="28"/>
      <c r="AA50" s="28"/>
      <c r="AB50" s="28"/>
      <c r="AC50" s="294"/>
      <c r="AD50" s="28"/>
      <c r="AE50" s="28"/>
      <c r="AF50" s="28"/>
      <c r="AG50" s="28"/>
      <c r="AH50" s="28"/>
    </row>
    <row r="51" spans="1:34" ht="26.25" customHeight="1" x14ac:dyDescent="0.3">
      <c r="A51" s="40">
        <v>19</v>
      </c>
      <c r="B51" s="3"/>
      <c r="C51" s="237"/>
      <c r="D51" s="32"/>
      <c r="E51" s="32"/>
      <c r="F51" s="477"/>
      <c r="G51" s="478"/>
      <c r="H51" s="478"/>
      <c r="I51" s="474"/>
      <c r="J51" s="474"/>
      <c r="K51" s="474"/>
      <c r="L51" s="474"/>
      <c r="M51" s="474"/>
      <c r="N51" s="485"/>
      <c r="O51" s="485"/>
      <c r="P51" s="462"/>
      <c r="Q51" s="462"/>
      <c r="R51" s="31"/>
      <c r="S51" s="405"/>
      <c r="T51" s="405"/>
      <c r="U51" s="28"/>
      <c r="V51" s="28"/>
      <c r="W51" s="28"/>
      <c r="X51" s="28"/>
      <c r="Y51" s="28"/>
      <c r="Z51" s="28"/>
      <c r="AA51" s="28"/>
      <c r="AB51" s="28"/>
      <c r="AC51" s="294"/>
      <c r="AD51" s="28"/>
      <c r="AE51" s="28"/>
      <c r="AF51" s="28"/>
      <c r="AG51" s="28"/>
      <c r="AH51" s="28"/>
    </row>
    <row r="52" spans="1:34" ht="26.25" customHeight="1" x14ac:dyDescent="0.3">
      <c r="A52" s="40">
        <v>20</v>
      </c>
      <c r="B52" s="3"/>
      <c r="C52" s="237"/>
      <c r="D52" s="32"/>
      <c r="E52" s="32"/>
      <c r="F52" s="477"/>
      <c r="G52" s="478"/>
      <c r="H52" s="478"/>
      <c r="I52" s="474"/>
      <c r="J52" s="474"/>
      <c r="K52" s="474"/>
      <c r="L52" s="474"/>
      <c r="M52" s="474"/>
      <c r="N52" s="485"/>
      <c r="O52" s="485"/>
      <c r="P52" s="462"/>
      <c r="Q52" s="462"/>
      <c r="R52" s="31"/>
      <c r="S52" s="405"/>
      <c r="T52" s="405"/>
      <c r="U52" s="28"/>
      <c r="V52" s="28"/>
      <c r="W52" s="28"/>
      <c r="X52" s="28"/>
      <c r="Y52" s="28"/>
      <c r="Z52" s="28"/>
      <c r="AA52" s="28"/>
      <c r="AB52" s="28"/>
      <c r="AC52" s="294"/>
      <c r="AD52" s="28"/>
      <c r="AE52" s="28"/>
      <c r="AF52" s="28"/>
      <c r="AG52" s="28"/>
      <c r="AH52" s="28"/>
    </row>
    <row r="53" spans="1:34" ht="26.25" customHeight="1" x14ac:dyDescent="0.3">
      <c r="A53" s="40">
        <v>21</v>
      </c>
      <c r="B53" s="3"/>
      <c r="C53" s="237"/>
      <c r="D53" s="32"/>
      <c r="E53" s="32"/>
      <c r="F53" s="477"/>
      <c r="G53" s="478"/>
      <c r="H53" s="478"/>
      <c r="I53" s="474"/>
      <c r="J53" s="474"/>
      <c r="K53" s="474"/>
      <c r="L53" s="474"/>
      <c r="M53" s="474"/>
      <c r="N53" s="485"/>
      <c r="O53" s="485"/>
      <c r="P53" s="462"/>
      <c r="Q53" s="462"/>
      <c r="R53" s="31"/>
      <c r="S53" s="405"/>
      <c r="T53" s="405"/>
      <c r="U53" s="28"/>
      <c r="V53" s="28"/>
      <c r="W53" s="28"/>
      <c r="X53" s="28"/>
      <c r="Y53" s="28"/>
      <c r="Z53" s="28"/>
      <c r="AA53" s="28"/>
      <c r="AB53" s="28"/>
      <c r="AC53" s="294"/>
      <c r="AD53" s="28"/>
      <c r="AE53" s="28"/>
      <c r="AF53" s="28"/>
      <c r="AG53" s="28"/>
      <c r="AH53" s="28"/>
    </row>
    <row r="54" spans="1:34" ht="26.25" customHeight="1" x14ac:dyDescent="0.3">
      <c r="A54" s="40">
        <v>22</v>
      </c>
      <c r="B54" s="3"/>
      <c r="C54" s="237"/>
      <c r="D54" s="32"/>
      <c r="E54" s="32"/>
      <c r="F54" s="477"/>
      <c r="G54" s="478"/>
      <c r="H54" s="478"/>
      <c r="I54" s="474"/>
      <c r="J54" s="474"/>
      <c r="K54" s="474"/>
      <c r="L54" s="474"/>
      <c r="M54" s="474"/>
      <c r="N54" s="485"/>
      <c r="O54" s="485"/>
      <c r="P54" s="462"/>
      <c r="Q54" s="462"/>
      <c r="R54" s="31"/>
      <c r="S54" s="405"/>
      <c r="T54" s="405"/>
      <c r="U54" s="28"/>
      <c r="V54" s="28"/>
      <c r="W54" s="28"/>
      <c r="X54" s="28"/>
      <c r="Y54" s="28"/>
      <c r="Z54" s="28"/>
      <c r="AA54" s="28"/>
      <c r="AB54" s="28"/>
      <c r="AC54" s="294"/>
      <c r="AD54" s="28"/>
      <c r="AE54" s="28"/>
      <c r="AF54" s="28"/>
      <c r="AG54" s="28"/>
      <c r="AH54" s="28"/>
    </row>
    <row r="55" spans="1:34" ht="26.25" customHeight="1" x14ac:dyDescent="0.3">
      <c r="A55" s="40">
        <v>23</v>
      </c>
      <c r="B55" s="3"/>
      <c r="C55" s="237"/>
      <c r="D55" s="32"/>
      <c r="E55" s="32"/>
      <c r="F55" s="477"/>
      <c r="G55" s="478"/>
      <c r="H55" s="478"/>
      <c r="I55" s="474"/>
      <c r="J55" s="474"/>
      <c r="K55" s="474"/>
      <c r="L55" s="474"/>
      <c r="M55" s="474"/>
      <c r="N55" s="485"/>
      <c r="O55" s="485"/>
      <c r="P55" s="462"/>
      <c r="Q55" s="462"/>
      <c r="R55" s="31"/>
      <c r="S55" s="405"/>
      <c r="T55" s="405"/>
      <c r="U55" s="28"/>
      <c r="V55" s="28"/>
      <c r="W55" s="28"/>
      <c r="X55" s="28"/>
      <c r="Y55" s="28"/>
      <c r="Z55" s="28"/>
      <c r="AA55" s="28"/>
      <c r="AB55" s="28"/>
      <c r="AC55" s="294"/>
      <c r="AD55" s="28"/>
      <c r="AE55" s="28"/>
      <c r="AF55" s="28"/>
      <c r="AG55" s="28"/>
      <c r="AH55" s="28"/>
    </row>
    <row r="56" spans="1:34" ht="26.25" customHeight="1" x14ac:dyDescent="0.3">
      <c r="A56" s="40">
        <v>24</v>
      </c>
      <c r="B56" s="3"/>
      <c r="C56" s="237"/>
      <c r="D56" s="32"/>
      <c r="E56" s="32"/>
      <c r="F56" s="477"/>
      <c r="G56" s="478"/>
      <c r="H56" s="478"/>
      <c r="I56" s="474"/>
      <c r="J56" s="474"/>
      <c r="K56" s="474"/>
      <c r="L56" s="474"/>
      <c r="M56" s="474"/>
      <c r="N56" s="485"/>
      <c r="O56" s="485"/>
      <c r="P56" s="462"/>
      <c r="Q56" s="462"/>
      <c r="R56" s="31"/>
      <c r="S56" s="405"/>
      <c r="T56" s="405"/>
      <c r="U56" s="28"/>
      <c r="V56" s="28"/>
      <c r="W56" s="28"/>
      <c r="X56" s="28"/>
      <c r="Y56" s="28"/>
      <c r="Z56" s="28"/>
      <c r="AA56" s="28"/>
      <c r="AB56" s="28"/>
      <c r="AC56" s="294"/>
      <c r="AD56" s="28"/>
      <c r="AE56" s="28"/>
      <c r="AF56" s="28"/>
      <c r="AG56" s="28"/>
      <c r="AH56" s="28"/>
    </row>
    <row r="57" spans="1:34" ht="26.25" customHeight="1" x14ac:dyDescent="0.3">
      <c r="A57" s="40">
        <v>25</v>
      </c>
      <c r="B57" s="3"/>
      <c r="C57" s="237"/>
      <c r="D57" s="32"/>
      <c r="E57" s="32"/>
      <c r="F57" s="477"/>
      <c r="G57" s="478"/>
      <c r="H57" s="478"/>
      <c r="I57" s="474"/>
      <c r="J57" s="474"/>
      <c r="K57" s="474"/>
      <c r="L57" s="474"/>
      <c r="M57" s="474"/>
      <c r="N57" s="485"/>
      <c r="O57" s="485"/>
      <c r="P57" s="462"/>
      <c r="Q57" s="462"/>
      <c r="R57" s="31"/>
      <c r="S57" s="405"/>
      <c r="T57" s="405"/>
      <c r="U57" s="28"/>
      <c r="V57" s="28"/>
      <c r="W57" s="28"/>
      <c r="X57" s="28"/>
      <c r="Y57" s="28"/>
      <c r="Z57" s="28"/>
      <c r="AA57" s="28"/>
      <c r="AB57" s="28"/>
      <c r="AC57" s="294"/>
      <c r="AD57" s="28"/>
      <c r="AE57" s="28"/>
      <c r="AF57" s="28"/>
      <c r="AG57" s="28"/>
      <c r="AH57" s="28"/>
    </row>
    <row r="58" spans="1:34" ht="26.25" customHeight="1" x14ac:dyDescent="0.3">
      <c r="A58" s="40">
        <v>26</v>
      </c>
      <c r="B58" s="3"/>
      <c r="C58" s="237"/>
      <c r="D58" s="32"/>
      <c r="E58" s="32"/>
      <c r="F58" s="477"/>
      <c r="G58" s="478"/>
      <c r="H58" s="478"/>
      <c r="I58" s="474"/>
      <c r="J58" s="474"/>
      <c r="K58" s="474"/>
      <c r="L58" s="474"/>
      <c r="M58" s="474"/>
      <c r="N58" s="485"/>
      <c r="O58" s="485"/>
      <c r="P58" s="462"/>
      <c r="Q58" s="462"/>
      <c r="R58" s="31"/>
      <c r="S58" s="405"/>
      <c r="T58" s="405"/>
      <c r="U58" s="28"/>
      <c r="V58" s="28"/>
      <c r="W58" s="28"/>
      <c r="X58" s="28"/>
      <c r="Y58" s="28"/>
      <c r="Z58" s="28"/>
      <c r="AA58" s="28"/>
      <c r="AB58" s="28"/>
      <c r="AC58" s="294"/>
      <c r="AD58" s="28"/>
      <c r="AE58" s="28"/>
      <c r="AF58" s="28"/>
      <c r="AG58" s="28"/>
      <c r="AH58" s="28"/>
    </row>
    <row r="59" spans="1:34" ht="26.25" customHeight="1" x14ac:dyDescent="0.3">
      <c r="A59" s="40">
        <v>27</v>
      </c>
      <c r="B59" s="3"/>
      <c r="C59" s="237"/>
      <c r="D59" s="32"/>
      <c r="E59" s="32"/>
      <c r="F59" s="477"/>
      <c r="G59" s="478"/>
      <c r="H59" s="478"/>
      <c r="I59" s="474"/>
      <c r="J59" s="474"/>
      <c r="K59" s="474"/>
      <c r="L59" s="474"/>
      <c r="M59" s="474"/>
      <c r="N59" s="485"/>
      <c r="O59" s="485"/>
      <c r="P59" s="462"/>
      <c r="Q59" s="462"/>
      <c r="R59" s="31"/>
      <c r="S59" s="405"/>
      <c r="T59" s="405"/>
      <c r="U59" s="28"/>
      <c r="V59" s="28"/>
      <c r="W59" s="28"/>
      <c r="X59" s="28"/>
      <c r="Y59" s="28"/>
      <c r="Z59" s="28"/>
      <c r="AA59" s="28"/>
      <c r="AB59" s="28"/>
      <c r="AC59" s="294"/>
      <c r="AD59" s="28"/>
      <c r="AE59" s="28"/>
      <c r="AF59" s="28"/>
      <c r="AG59" s="28"/>
      <c r="AH59" s="28"/>
    </row>
    <row r="60" spans="1:34" ht="26.25" customHeight="1" x14ac:dyDescent="0.3">
      <c r="A60" s="40">
        <v>28</v>
      </c>
      <c r="B60" s="3"/>
      <c r="C60" s="237"/>
      <c r="D60" s="32"/>
      <c r="E60" s="32"/>
      <c r="F60" s="477"/>
      <c r="G60" s="478"/>
      <c r="H60" s="478"/>
      <c r="I60" s="474"/>
      <c r="J60" s="474"/>
      <c r="K60" s="474"/>
      <c r="L60" s="474"/>
      <c r="M60" s="474"/>
      <c r="N60" s="485"/>
      <c r="O60" s="485"/>
      <c r="P60" s="462"/>
      <c r="Q60" s="462"/>
      <c r="R60" s="31"/>
      <c r="S60" s="405"/>
      <c r="T60" s="405"/>
      <c r="U60" s="28"/>
      <c r="V60" s="28"/>
      <c r="W60" s="28"/>
      <c r="X60" s="28"/>
      <c r="Y60" s="28"/>
      <c r="Z60" s="28"/>
      <c r="AA60" s="28"/>
      <c r="AB60" s="28"/>
      <c r="AC60" s="294"/>
      <c r="AD60" s="28"/>
      <c r="AE60" s="28"/>
      <c r="AF60" s="28"/>
      <c r="AG60" s="28"/>
      <c r="AH60" s="28"/>
    </row>
    <row r="61" spans="1:34" ht="18.75" x14ac:dyDescent="0.3">
      <c r="A61" s="40">
        <v>29</v>
      </c>
      <c r="B61" s="3"/>
      <c r="C61" s="237"/>
      <c r="D61" s="32"/>
      <c r="E61" s="32"/>
      <c r="F61" s="477"/>
      <c r="G61" s="478"/>
      <c r="H61" s="478"/>
      <c r="I61" s="474"/>
      <c r="J61" s="474"/>
      <c r="K61" s="474"/>
      <c r="L61" s="474"/>
      <c r="M61" s="474"/>
      <c r="N61" s="485"/>
      <c r="O61" s="485"/>
      <c r="P61" s="462"/>
      <c r="Q61" s="462"/>
      <c r="R61" s="31"/>
      <c r="S61" s="405"/>
      <c r="T61" s="405"/>
      <c r="U61" s="28"/>
      <c r="V61" s="28"/>
      <c r="W61" s="28"/>
      <c r="X61" s="28"/>
      <c r="Y61" s="28"/>
      <c r="Z61" s="28"/>
      <c r="AA61" s="28"/>
      <c r="AB61" s="28"/>
      <c r="AC61" s="294"/>
      <c r="AD61" s="28"/>
      <c r="AE61" s="28"/>
      <c r="AF61" s="28"/>
      <c r="AG61" s="28"/>
      <c r="AH61" s="28"/>
    </row>
    <row r="62" spans="1:34" ht="18.75" x14ac:dyDescent="0.3">
      <c r="A62" s="40">
        <v>30</v>
      </c>
      <c r="B62" s="3"/>
      <c r="C62" s="237"/>
      <c r="D62" s="32"/>
      <c r="E62" s="32"/>
      <c r="F62" s="477"/>
      <c r="G62" s="478"/>
      <c r="H62" s="478"/>
      <c r="I62" s="474"/>
      <c r="J62" s="474"/>
      <c r="K62" s="474"/>
      <c r="L62" s="474"/>
      <c r="M62" s="474"/>
      <c r="N62" s="485"/>
      <c r="O62" s="485"/>
      <c r="P62" s="462"/>
      <c r="Q62" s="462"/>
      <c r="R62" s="31"/>
      <c r="S62" s="405"/>
      <c r="T62" s="405"/>
      <c r="U62" s="28"/>
      <c r="V62" s="28"/>
      <c r="W62" s="28"/>
      <c r="X62" s="28"/>
      <c r="Y62" s="28"/>
      <c r="Z62" s="28"/>
      <c r="AA62" s="28"/>
      <c r="AB62" s="28"/>
      <c r="AC62" s="294"/>
      <c r="AD62" s="28"/>
      <c r="AE62" s="28"/>
      <c r="AF62" s="28"/>
      <c r="AG62" s="28"/>
      <c r="AH62" s="28"/>
    </row>
    <row r="63" spans="1:34" ht="19.5" thickBot="1" x14ac:dyDescent="0.35">
      <c r="A63" s="40">
        <v>30</v>
      </c>
      <c r="B63" s="4"/>
      <c r="C63" s="238"/>
      <c r="D63" s="32"/>
      <c r="E63" s="32"/>
      <c r="F63" s="477"/>
      <c r="G63" s="478"/>
      <c r="H63" s="478"/>
      <c r="I63" s="474"/>
      <c r="J63" s="474"/>
      <c r="K63" s="474"/>
      <c r="L63" s="474"/>
      <c r="M63" s="474"/>
      <c r="N63" s="485"/>
      <c r="O63" s="485"/>
      <c r="P63" s="462"/>
      <c r="Q63" s="462"/>
      <c r="R63" s="31"/>
      <c r="S63" s="405"/>
      <c r="T63" s="405"/>
      <c r="U63" s="28"/>
      <c r="V63" s="28"/>
      <c r="W63" s="28"/>
      <c r="X63" s="28"/>
      <c r="Y63" s="28"/>
      <c r="Z63" s="28"/>
      <c r="AA63" s="28"/>
      <c r="AB63" s="28"/>
      <c r="AC63" s="294"/>
      <c r="AD63" s="28"/>
      <c r="AE63" s="28"/>
      <c r="AF63" s="28"/>
      <c r="AG63" s="28"/>
      <c r="AH63" s="28"/>
    </row>
    <row r="64" spans="1:34" x14ac:dyDescent="0.25">
      <c r="A64" s="6"/>
      <c r="B64" s="6"/>
      <c r="C64" s="6"/>
      <c r="D64" s="6"/>
      <c r="E64" s="6"/>
      <c r="F64" s="6"/>
      <c r="G64" s="6"/>
      <c r="H64" s="6"/>
      <c r="I64" s="6"/>
      <c r="J64" s="6"/>
      <c r="K64" s="6"/>
      <c r="L64" s="6"/>
      <c r="M64" s="6"/>
      <c r="N64" s="6"/>
      <c r="O64" s="6"/>
      <c r="P64" s="6"/>
      <c r="Q64" s="6"/>
      <c r="R64" s="6"/>
      <c r="S64" s="6"/>
      <c r="T64" s="6"/>
    </row>
    <row r="65" spans="1:28" x14ac:dyDescent="0.25">
      <c r="A65" s="6"/>
      <c r="B65" s="6"/>
      <c r="C65" s="6"/>
      <c r="D65" s="6"/>
      <c r="E65" s="6"/>
      <c r="F65" s="6"/>
      <c r="G65" s="6"/>
      <c r="H65" s="6"/>
      <c r="I65" s="6"/>
      <c r="J65" s="6"/>
      <c r="K65" s="6"/>
      <c r="L65" s="6"/>
      <c r="M65" s="6"/>
      <c r="N65" s="6"/>
      <c r="O65" s="6"/>
      <c r="P65" s="6"/>
      <c r="Q65" s="6"/>
      <c r="R65" s="6"/>
      <c r="S65" s="6"/>
      <c r="T65" s="6"/>
    </row>
    <row r="66" spans="1:28" ht="15.75" thickBot="1" x14ac:dyDescent="0.3">
      <c r="A66" s="6"/>
      <c r="B66" s="6"/>
      <c r="C66" s="6"/>
      <c r="D66" s="6"/>
      <c r="E66" s="6"/>
      <c r="F66" s="6"/>
      <c r="G66" s="6"/>
      <c r="H66" s="6"/>
      <c r="I66" s="6"/>
      <c r="J66" s="6"/>
      <c r="K66" s="6"/>
      <c r="L66" s="6"/>
      <c r="M66" s="6"/>
      <c r="N66" s="6"/>
      <c r="O66" s="6"/>
      <c r="P66" s="6"/>
      <c r="Q66" s="6"/>
      <c r="R66" s="6"/>
      <c r="S66" s="6"/>
      <c r="T66" s="6"/>
    </row>
    <row r="67" spans="1:28" ht="19.5" thickBot="1" x14ac:dyDescent="0.35">
      <c r="A67" s="6"/>
      <c r="B67" s="6"/>
      <c r="C67" s="93" t="s">
        <v>13</v>
      </c>
      <c r="D67" s="6"/>
      <c r="E67" s="6"/>
      <c r="F67" s="6"/>
      <c r="G67" s="6"/>
      <c r="H67" s="6"/>
      <c r="I67" s="6"/>
      <c r="J67" s="6"/>
      <c r="K67" s="6"/>
      <c r="L67" s="6"/>
      <c r="M67" s="6"/>
      <c r="N67" s="6"/>
      <c r="O67" s="6"/>
      <c r="P67" s="6"/>
      <c r="Q67" s="6"/>
      <c r="R67" s="6"/>
      <c r="S67" s="6"/>
      <c r="T67" s="6"/>
      <c r="U67" s="6"/>
      <c r="V67" s="6"/>
      <c r="W67" s="6"/>
      <c r="X67" s="6"/>
      <c r="Y67" s="6"/>
      <c r="Z67" s="6"/>
      <c r="AA67" s="6"/>
      <c r="AB67" s="6"/>
    </row>
    <row r="68" spans="1:28" x14ac:dyDescent="0.25">
      <c r="A68" s="6"/>
      <c r="B68" s="6"/>
      <c r="C68" s="102" t="s">
        <v>59</v>
      </c>
      <c r="D68" s="6"/>
      <c r="E68" s="6"/>
      <c r="F68" s="6"/>
      <c r="G68" s="6"/>
      <c r="H68" s="6"/>
      <c r="I68" s="6"/>
      <c r="J68" s="6"/>
      <c r="K68" s="6"/>
      <c r="L68" s="6"/>
      <c r="M68" s="6"/>
      <c r="N68" s="6"/>
      <c r="O68" s="6"/>
      <c r="P68" s="6"/>
      <c r="Q68" s="6"/>
      <c r="R68" s="6"/>
      <c r="S68" s="6"/>
      <c r="T68" s="6"/>
      <c r="U68" s="6"/>
      <c r="V68" s="6"/>
      <c r="W68" s="6"/>
      <c r="X68" s="6"/>
      <c r="Y68" s="6"/>
      <c r="Z68" s="6"/>
      <c r="AA68" s="6"/>
      <c r="AB68" s="6"/>
    </row>
    <row r="69" spans="1:28" x14ac:dyDescent="0.25">
      <c r="A69" s="6"/>
      <c r="B69" s="6"/>
      <c r="C69" s="108" t="s">
        <v>20</v>
      </c>
      <c r="D69" s="6"/>
      <c r="E69" s="6"/>
      <c r="F69" s="6"/>
      <c r="G69" s="6"/>
      <c r="H69" s="6"/>
      <c r="I69" s="6"/>
      <c r="J69" s="6"/>
      <c r="K69" s="6"/>
      <c r="L69" s="6"/>
      <c r="M69" s="6"/>
      <c r="N69" s="6"/>
      <c r="O69" s="6"/>
      <c r="P69" s="6"/>
      <c r="Q69" s="6"/>
      <c r="R69" s="6"/>
      <c r="S69" s="6"/>
      <c r="T69" s="6"/>
      <c r="U69" s="6"/>
      <c r="V69" s="6"/>
      <c r="W69" s="6"/>
      <c r="X69" s="6"/>
      <c r="Y69" s="6"/>
      <c r="Z69" s="6"/>
      <c r="AA69" s="6"/>
      <c r="AB69" s="6"/>
    </row>
    <row r="70" spans="1:28" x14ac:dyDescent="0.25">
      <c r="A70" s="6"/>
      <c r="B70" s="6"/>
      <c r="C70" s="108" t="s">
        <v>3</v>
      </c>
      <c r="D70" s="6"/>
      <c r="E70" s="6"/>
      <c r="F70" s="6"/>
      <c r="G70" s="6"/>
      <c r="H70" s="6"/>
      <c r="I70" s="6"/>
      <c r="J70" s="6"/>
      <c r="K70" s="6"/>
      <c r="L70" s="6"/>
      <c r="M70" s="6"/>
      <c r="N70" s="6"/>
      <c r="O70" s="6"/>
      <c r="P70" s="6"/>
      <c r="Q70" s="6"/>
      <c r="R70" s="6"/>
      <c r="S70" s="6"/>
      <c r="T70" s="6"/>
      <c r="U70" s="6"/>
      <c r="V70" s="6"/>
      <c r="W70" s="6"/>
      <c r="X70" s="6"/>
      <c r="Y70" s="6"/>
      <c r="Z70" s="6"/>
      <c r="AA70" s="6"/>
      <c r="AB70" s="6"/>
    </row>
    <row r="71" spans="1:28" x14ac:dyDescent="0.25">
      <c r="A71" s="6"/>
      <c r="B71" s="6"/>
      <c r="C71" s="108" t="s">
        <v>31</v>
      </c>
      <c r="D71" s="6"/>
      <c r="E71" s="6"/>
      <c r="F71" s="6"/>
      <c r="G71" s="6"/>
      <c r="H71" s="6"/>
      <c r="I71" s="6"/>
      <c r="J71" s="6"/>
      <c r="K71" s="6"/>
      <c r="L71" s="6"/>
      <c r="M71" s="6"/>
      <c r="N71" s="6"/>
      <c r="O71" s="6"/>
      <c r="P71" s="6"/>
      <c r="Q71" s="6"/>
      <c r="R71" s="6"/>
      <c r="S71" s="6"/>
      <c r="T71" s="6"/>
      <c r="U71" s="6"/>
      <c r="V71" s="6"/>
      <c r="W71" s="6"/>
      <c r="X71" s="6"/>
      <c r="Y71" s="6"/>
      <c r="Z71" s="6"/>
      <c r="AA71" s="6"/>
      <c r="AB71" s="6"/>
    </row>
    <row r="72" spans="1:28" x14ac:dyDescent="0.25">
      <c r="A72" s="6"/>
      <c r="B72" s="6"/>
      <c r="C72" s="108" t="s">
        <v>12</v>
      </c>
      <c r="D72" s="6"/>
      <c r="E72" s="6"/>
      <c r="F72" s="6"/>
      <c r="G72" s="6"/>
      <c r="H72" s="6"/>
      <c r="I72" s="6"/>
      <c r="J72" s="6"/>
      <c r="K72" s="6"/>
      <c r="L72" s="6"/>
      <c r="M72" s="6"/>
      <c r="N72" s="6"/>
      <c r="O72" s="6"/>
      <c r="P72" s="6"/>
      <c r="Q72" s="6"/>
      <c r="R72" s="6"/>
      <c r="S72" s="6"/>
      <c r="T72" s="6"/>
      <c r="U72" s="6"/>
      <c r="V72" s="6"/>
      <c r="W72" s="6"/>
      <c r="X72" s="6"/>
      <c r="Y72" s="6"/>
      <c r="Z72" s="6"/>
      <c r="AA72" s="6"/>
      <c r="AB72" s="6"/>
    </row>
    <row r="73" spans="1:28" ht="15.75" thickBot="1" x14ac:dyDescent="0.3">
      <c r="A73" s="6"/>
      <c r="B73" s="6"/>
      <c r="C73" s="114" t="s">
        <v>14</v>
      </c>
      <c r="D73" s="6"/>
      <c r="E73" s="6"/>
      <c r="F73" s="6"/>
      <c r="G73" s="6"/>
      <c r="H73" s="6"/>
      <c r="I73" s="6"/>
      <c r="J73" s="6"/>
      <c r="K73" s="6"/>
      <c r="L73" s="6"/>
      <c r="M73" s="6"/>
      <c r="N73" s="6"/>
      <c r="O73" s="6"/>
      <c r="P73" s="6"/>
      <c r="Q73" s="6"/>
      <c r="R73" s="6"/>
      <c r="S73" s="6"/>
      <c r="T73" s="6"/>
      <c r="U73" s="6"/>
      <c r="V73" s="6"/>
      <c r="W73" s="6"/>
      <c r="X73" s="6"/>
      <c r="Y73" s="6"/>
      <c r="Z73" s="6"/>
      <c r="AA73" s="6"/>
      <c r="AB73" s="6"/>
    </row>
    <row r="74" spans="1:28" x14ac:dyDescent="0.25">
      <c r="A74" s="6"/>
      <c r="B74" s="6"/>
      <c r="C74" s="8"/>
      <c r="D74" s="6"/>
      <c r="E74" s="6"/>
      <c r="F74" s="6"/>
      <c r="G74" s="6"/>
      <c r="H74" s="6"/>
      <c r="I74" s="6"/>
      <c r="J74" s="6"/>
      <c r="K74" s="6"/>
      <c r="L74" s="6"/>
      <c r="M74" s="6"/>
      <c r="N74" s="6"/>
      <c r="O74" s="6"/>
      <c r="P74" s="6"/>
      <c r="Q74" s="6"/>
      <c r="R74" s="6"/>
      <c r="S74" s="6"/>
      <c r="T74" s="6"/>
      <c r="U74" s="6"/>
      <c r="V74" s="6"/>
      <c r="W74" s="6"/>
      <c r="X74" s="6"/>
      <c r="Y74" s="6"/>
      <c r="Z74" s="6"/>
      <c r="AA74" s="6"/>
      <c r="AB74" s="6"/>
    </row>
    <row r="75" spans="1:28" ht="15.75" thickBot="1" x14ac:dyDescent="0.3">
      <c r="A75" s="6"/>
      <c r="B75" s="6"/>
      <c r="C75" s="8"/>
      <c r="D75" s="6"/>
      <c r="E75" s="6"/>
      <c r="F75" s="6"/>
      <c r="G75" s="6"/>
      <c r="H75" s="6"/>
      <c r="I75" s="6"/>
      <c r="J75" s="6"/>
      <c r="K75" s="6"/>
      <c r="L75" s="6"/>
      <c r="M75" s="6"/>
      <c r="N75" s="6"/>
      <c r="O75" s="6"/>
      <c r="P75" s="6"/>
      <c r="Q75" s="6"/>
      <c r="R75" s="6"/>
      <c r="S75" s="6"/>
      <c r="T75" s="6"/>
      <c r="U75" s="6"/>
      <c r="V75" s="6"/>
      <c r="W75" s="6"/>
      <c r="X75" s="6"/>
      <c r="Y75" s="6"/>
      <c r="Z75" s="6"/>
      <c r="AA75" s="6"/>
      <c r="AB75" s="6"/>
    </row>
    <row r="76" spans="1:28" ht="19.5" thickBot="1" x14ac:dyDescent="0.35">
      <c r="C76" s="119" t="s">
        <v>63</v>
      </c>
      <c r="L76" s="6"/>
      <c r="M76" s="6"/>
      <c r="N76" s="6"/>
      <c r="O76" s="6"/>
    </row>
    <row r="77" spans="1:28" ht="18.75" customHeight="1" x14ac:dyDescent="0.3">
      <c r="C77" s="124" t="s">
        <v>0</v>
      </c>
      <c r="L77" s="6"/>
      <c r="M77" s="6"/>
      <c r="N77" s="6"/>
      <c r="O77" s="6"/>
    </row>
    <row r="78" spans="1:28" ht="18.75" customHeight="1" x14ac:dyDescent="0.3">
      <c r="C78" s="125" t="s">
        <v>64</v>
      </c>
      <c r="L78" s="6"/>
      <c r="M78" s="6"/>
      <c r="N78" s="6"/>
      <c r="O78" s="6"/>
    </row>
    <row r="79" spans="1:28" ht="83.25" customHeight="1" thickBot="1" x14ac:dyDescent="0.35">
      <c r="C79" s="126" t="s">
        <v>265</v>
      </c>
      <c r="L79" s="6"/>
      <c r="M79" s="6"/>
      <c r="N79" s="6"/>
      <c r="O79" s="6"/>
    </row>
    <row r="80" spans="1:28" ht="63.75" customHeight="1" thickBot="1" x14ac:dyDescent="0.35">
      <c r="C80" s="126" t="s">
        <v>78</v>
      </c>
      <c r="L80" s="6"/>
      <c r="M80" s="6"/>
      <c r="N80" s="6"/>
      <c r="O80" s="6"/>
    </row>
    <row r="81" spans="3:15" ht="57" customHeight="1" x14ac:dyDescent="0.3">
      <c r="C81" s="125" t="s">
        <v>67</v>
      </c>
      <c r="L81" s="6"/>
      <c r="M81" s="6"/>
      <c r="N81" s="6"/>
      <c r="O81" s="6"/>
    </row>
    <row r="82" spans="3:15" ht="47.25" customHeight="1" x14ac:dyDescent="0.3">
      <c r="C82" s="125" t="s">
        <v>68</v>
      </c>
      <c r="L82" s="6"/>
      <c r="M82" s="6"/>
      <c r="N82" s="6"/>
      <c r="O82" s="6"/>
    </row>
    <row r="83" spans="3:15" ht="115.5" customHeight="1" x14ac:dyDescent="0.3">
      <c r="C83" s="125" t="s">
        <v>237</v>
      </c>
      <c r="L83" s="6"/>
      <c r="M83" s="6"/>
      <c r="N83" s="6"/>
      <c r="O83" s="6"/>
    </row>
    <row r="84" spans="3:15" ht="116.25" customHeight="1" x14ac:dyDescent="0.3">
      <c r="C84" s="128" t="s">
        <v>57</v>
      </c>
      <c r="L84" s="6"/>
      <c r="M84" s="6"/>
      <c r="N84" s="6"/>
      <c r="O84" s="6"/>
    </row>
    <row r="85" spans="3:15" ht="57" customHeight="1" x14ac:dyDescent="0.3">
      <c r="C85" s="128" t="s">
        <v>70</v>
      </c>
      <c r="L85" s="6"/>
      <c r="M85" s="6"/>
      <c r="N85" s="6"/>
      <c r="O85" s="6"/>
    </row>
    <row r="86" spans="3:15" ht="60" customHeight="1" x14ac:dyDescent="0.3">
      <c r="C86" s="125" t="s">
        <v>72</v>
      </c>
      <c r="L86" s="6"/>
      <c r="M86" s="6"/>
      <c r="N86" s="6"/>
      <c r="O86" s="6"/>
    </row>
    <row r="87" spans="3:15" ht="106.5" customHeight="1" x14ac:dyDescent="0.3">
      <c r="C87" s="125" t="s">
        <v>74</v>
      </c>
      <c r="L87" s="6"/>
      <c r="M87" s="6"/>
      <c r="N87" s="6"/>
      <c r="O87" s="6"/>
    </row>
    <row r="88" spans="3:15" ht="57" customHeight="1" x14ac:dyDescent="0.3">
      <c r="C88" s="128" t="s">
        <v>76</v>
      </c>
      <c r="L88" s="6"/>
      <c r="M88" s="6"/>
      <c r="N88" s="6"/>
      <c r="O88" s="6"/>
    </row>
    <row r="89" spans="3:15" ht="36.75" customHeight="1" thickBot="1" x14ac:dyDescent="0.35">
      <c r="C89" s="132" t="s">
        <v>75</v>
      </c>
      <c r="L89" s="6"/>
      <c r="M89" s="6"/>
      <c r="N89" s="6"/>
      <c r="O89" s="6"/>
    </row>
    <row r="90" spans="3:15" ht="103.5" customHeight="1" thickBot="1" x14ac:dyDescent="0.35">
      <c r="C90" s="132" t="s">
        <v>243</v>
      </c>
      <c r="L90" s="6"/>
      <c r="M90" s="6"/>
      <c r="N90" s="6"/>
      <c r="O90" s="6"/>
    </row>
    <row r="91" spans="3:15" ht="103.5" customHeight="1" thickBot="1" x14ac:dyDescent="0.35">
      <c r="C91" s="132" t="s">
        <v>245</v>
      </c>
      <c r="L91" s="6"/>
      <c r="M91" s="6"/>
      <c r="N91" s="6"/>
      <c r="O91" s="6"/>
    </row>
    <row r="92" spans="3:15" ht="103.5" customHeight="1" thickBot="1" x14ac:dyDescent="0.35">
      <c r="C92" s="132" t="s">
        <v>247</v>
      </c>
      <c r="L92" s="6"/>
      <c r="M92" s="6"/>
      <c r="N92" s="6"/>
      <c r="O92" s="6"/>
    </row>
    <row r="93" spans="3:15" ht="63.75" customHeight="1" thickBot="1" x14ac:dyDescent="0.35">
      <c r="C93" s="133"/>
      <c r="L93" s="6"/>
      <c r="M93" s="6"/>
      <c r="N93" s="6"/>
      <c r="O93" s="6"/>
    </row>
    <row r="94" spans="3:15" ht="99.75" customHeight="1" x14ac:dyDescent="0.25">
      <c r="C94" s="416" t="s">
        <v>84</v>
      </c>
      <c r="L94" s="6"/>
      <c r="M94" s="6"/>
      <c r="N94" s="6"/>
      <c r="O94" s="6"/>
    </row>
    <row r="95" spans="3:15" ht="94.5" customHeight="1" thickBot="1" x14ac:dyDescent="0.3">
      <c r="C95" s="417"/>
      <c r="L95" s="6"/>
      <c r="M95" s="6"/>
      <c r="N95" s="6"/>
      <c r="O95" s="6"/>
    </row>
    <row r="96" spans="3:15" ht="94.5" customHeight="1" thickBot="1" x14ac:dyDescent="0.3">
      <c r="C96" s="82"/>
      <c r="L96" s="6"/>
      <c r="M96" s="6"/>
      <c r="N96" s="6"/>
      <c r="O96" s="6"/>
    </row>
    <row r="97" spans="3:15" ht="36.75" customHeight="1" thickBot="1" x14ac:dyDescent="0.35">
      <c r="C97" s="139" t="s">
        <v>249</v>
      </c>
      <c r="L97" s="6"/>
      <c r="M97" s="6"/>
      <c r="N97" s="6"/>
      <c r="O97" s="6"/>
    </row>
    <row r="98" spans="3:15" ht="30" customHeight="1" x14ac:dyDescent="0.3">
      <c r="C98" s="145" t="s">
        <v>79</v>
      </c>
      <c r="L98" s="6"/>
      <c r="M98" s="6"/>
      <c r="N98" s="6"/>
      <c r="O98" s="6"/>
    </row>
    <row r="99" spans="3:15" ht="82.5" customHeight="1" x14ac:dyDescent="0.3">
      <c r="C99" s="145" t="s">
        <v>81</v>
      </c>
      <c r="L99" s="6"/>
      <c r="M99" s="6"/>
      <c r="N99" s="6"/>
      <c r="O99" s="6"/>
    </row>
    <row r="100" spans="3:15" ht="78" customHeight="1" thickBot="1" x14ac:dyDescent="0.35">
      <c r="C100" s="146" t="s">
        <v>83</v>
      </c>
      <c r="L100" s="6"/>
      <c r="M100" s="6"/>
      <c r="N100" s="6"/>
      <c r="O100" s="6"/>
    </row>
    <row r="101" spans="3:15" ht="189" customHeight="1" x14ac:dyDescent="0.25">
      <c r="C101" s="412" t="s">
        <v>117</v>
      </c>
      <c r="L101" s="6"/>
      <c r="M101" s="6"/>
      <c r="N101" s="6"/>
      <c r="O101" s="6"/>
    </row>
    <row r="102" spans="3:15" ht="101.25" customHeight="1" thickBot="1" x14ac:dyDescent="0.3">
      <c r="C102" s="413"/>
      <c r="L102" s="6"/>
      <c r="M102" s="6"/>
      <c r="N102" s="6"/>
      <c r="O102" s="6"/>
    </row>
    <row r="103" spans="3:15" x14ac:dyDescent="0.25">
      <c r="L103" s="6"/>
      <c r="M103" s="6"/>
      <c r="N103" s="6"/>
      <c r="O103" s="6"/>
    </row>
    <row r="104" spans="3:15" x14ac:dyDescent="0.25">
      <c r="L104" s="6"/>
      <c r="M104" s="6"/>
      <c r="N104" s="6"/>
      <c r="O104" s="6"/>
    </row>
    <row r="105" spans="3:15" x14ac:dyDescent="0.25">
      <c r="L105" s="6"/>
      <c r="M105" s="6"/>
      <c r="N105" s="6"/>
      <c r="O105" s="6"/>
    </row>
    <row r="106" spans="3:15" x14ac:dyDescent="0.25">
      <c r="L106" s="6"/>
      <c r="M106" s="6"/>
      <c r="N106" s="6"/>
      <c r="O106" s="6"/>
    </row>
    <row r="107" spans="3:15" x14ac:dyDescent="0.25">
      <c r="L107" s="6"/>
      <c r="M107" s="6"/>
      <c r="N107" s="6"/>
      <c r="O107" s="6"/>
    </row>
    <row r="108" spans="3:15" x14ac:dyDescent="0.25">
      <c r="L108" s="6"/>
      <c r="M108" s="6"/>
      <c r="N108" s="6"/>
      <c r="O108" s="6"/>
    </row>
    <row r="109" spans="3:15" x14ac:dyDescent="0.25">
      <c r="L109" s="6"/>
      <c r="M109" s="6"/>
      <c r="N109" s="6"/>
      <c r="O109" s="6"/>
    </row>
    <row r="110" spans="3:15" x14ac:dyDescent="0.25">
      <c r="L110" s="6"/>
      <c r="M110" s="6"/>
      <c r="N110" s="6"/>
      <c r="O110" s="6"/>
    </row>
    <row r="111" spans="3:15" x14ac:dyDescent="0.25">
      <c r="L111" s="6"/>
      <c r="M111" s="6"/>
      <c r="N111" s="6"/>
      <c r="O111" s="6"/>
    </row>
    <row r="112" spans="3:15" x14ac:dyDescent="0.25">
      <c r="L112" s="6"/>
      <c r="M112" s="6"/>
      <c r="N112" s="6"/>
      <c r="O112" s="6"/>
    </row>
    <row r="113" spans="12:15" x14ac:dyDescent="0.25">
      <c r="L113" s="6"/>
      <c r="M113" s="6"/>
      <c r="N113" s="6"/>
      <c r="O113" s="6"/>
    </row>
    <row r="114" spans="12:15" x14ac:dyDescent="0.25">
      <c r="L114" s="6"/>
      <c r="M114" s="6"/>
      <c r="N114" s="6"/>
      <c r="O114" s="6"/>
    </row>
    <row r="115" spans="12:15" x14ac:dyDescent="0.25">
      <c r="L115" s="6"/>
      <c r="M115" s="6"/>
      <c r="N115" s="6"/>
      <c r="O115" s="6"/>
    </row>
    <row r="116" spans="12:15" x14ac:dyDescent="0.25">
      <c r="L116" s="6"/>
      <c r="M116" s="6"/>
      <c r="N116" s="6"/>
      <c r="O116" s="6"/>
    </row>
    <row r="117" spans="12:15" x14ac:dyDescent="0.25">
      <c r="L117" s="6"/>
      <c r="M117" s="6"/>
      <c r="N117" s="6"/>
      <c r="O117" s="6"/>
    </row>
    <row r="118" spans="12:15" x14ac:dyDescent="0.25">
      <c r="L118" s="6"/>
      <c r="M118" s="6"/>
      <c r="N118" s="6"/>
      <c r="O118" s="6"/>
    </row>
    <row r="119" spans="12:15" x14ac:dyDescent="0.25">
      <c r="L119" s="6"/>
      <c r="M119" s="6"/>
      <c r="N119" s="6"/>
      <c r="O119" s="6"/>
    </row>
    <row r="120" spans="12:15" x14ac:dyDescent="0.25">
      <c r="L120" s="6"/>
      <c r="M120" s="6"/>
      <c r="N120" s="6"/>
      <c r="O120" s="6"/>
    </row>
    <row r="121" spans="12:15" x14ac:dyDescent="0.25">
      <c r="L121" s="6"/>
      <c r="M121" s="6"/>
      <c r="N121" s="6"/>
      <c r="O121" s="6"/>
    </row>
    <row r="122" spans="12:15" x14ac:dyDescent="0.25">
      <c r="L122" s="6"/>
      <c r="M122" s="6"/>
      <c r="N122" s="6"/>
      <c r="O122" s="6"/>
    </row>
    <row r="123" spans="12:15" x14ac:dyDescent="0.25">
      <c r="L123" s="6"/>
      <c r="M123" s="6"/>
      <c r="N123" s="6"/>
      <c r="O123" s="6"/>
    </row>
    <row r="124" spans="12:15" x14ac:dyDescent="0.25">
      <c r="L124" s="6"/>
      <c r="M124" s="6"/>
      <c r="N124" s="6"/>
      <c r="O124" s="6"/>
    </row>
    <row r="125" spans="12:15" x14ac:dyDescent="0.25">
      <c r="L125" s="6"/>
      <c r="M125" s="6"/>
      <c r="N125" s="6"/>
      <c r="O125" s="6"/>
    </row>
    <row r="126" spans="12:15" x14ac:dyDescent="0.25">
      <c r="L126" s="6"/>
      <c r="M126" s="6"/>
      <c r="N126" s="6"/>
      <c r="O126" s="6"/>
    </row>
    <row r="127" spans="12:15" x14ac:dyDescent="0.25">
      <c r="L127" s="6"/>
      <c r="M127" s="6"/>
      <c r="N127" s="6"/>
      <c r="O127" s="6"/>
    </row>
    <row r="128" spans="12:15" x14ac:dyDescent="0.25">
      <c r="L128" s="6"/>
      <c r="M128" s="6"/>
      <c r="N128" s="6"/>
      <c r="O128" s="6"/>
    </row>
    <row r="129" spans="4:15" x14ac:dyDescent="0.25">
      <c r="L129" s="6"/>
      <c r="M129" s="6"/>
      <c r="N129" s="6"/>
      <c r="O129" s="6"/>
    </row>
    <row r="130" spans="4:15" x14ac:dyDescent="0.25">
      <c r="L130" s="6"/>
      <c r="M130" s="6"/>
      <c r="N130" s="6"/>
      <c r="O130" s="6"/>
    </row>
    <row r="131" spans="4:15" x14ac:dyDescent="0.25">
      <c r="L131" s="6"/>
      <c r="M131" s="6"/>
      <c r="N131" s="6"/>
      <c r="O131" s="6"/>
    </row>
    <row r="132" spans="4:15" x14ac:dyDescent="0.25">
      <c r="L132" s="6"/>
      <c r="M132" s="6"/>
      <c r="N132" s="6"/>
      <c r="O132" s="6"/>
    </row>
    <row r="133" spans="4:15" x14ac:dyDescent="0.25">
      <c r="L133" s="6"/>
      <c r="M133" s="6"/>
      <c r="N133" s="6"/>
      <c r="O133" s="6"/>
    </row>
    <row r="134" spans="4:15" x14ac:dyDescent="0.25">
      <c r="L134" s="6"/>
      <c r="M134" s="6"/>
      <c r="N134" s="6"/>
      <c r="O134" s="6"/>
    </row>
    <row r="135" spans="4:15" x14ac:dyDescent="0.25">
      <c r="L135" s="6"/>
      <c r="M135" s="6"/>
      <c r="N135" s="6"/>
      <c r="O135" s="6"/>
    </row>
    <row r="136" spans="4:15" x14ac:dyDescent="0.25">
      <c r="L136" s="6"/>
      <c r="M136" s="6"/>
      <c r="N136" s="6"/>
      <c r="O136" s="6"/>
    </row>
    <row r="137" spans="4:15" x14ac:dyDescent="0.25">
      <c r="L137" s="6"/>
      <c r="M137" s="6"/>
      <c r="N137" s="6"/>
      <c r="O137" s="6"/>
    </row>
    <row r="138" spans="4:15" x14ac:dyDescent="0.25">
      <c r="L138" s="6"/>
      <c r="M138" s="6"/>
      <c r="N138" s="6"/>
      <c r="O138" s="6"/>
    </row>
    <row r="139" spans="4:15" x14ac:dyDescent="0.25">
      <c r="L139" s="6"/>
      <c r="M139" s="6"/>
      <c r="N139" s="6"/>
      <c r="O139" s="6"/>
    </row>
    <row r="140" spans="4:15" x14ac:dyDescent="0.25">
      <c r="D140" s="6"/>
      <c r="E140" s="6"/>
      <c r="F140" s="6"/>
      <c r="G140" s="6"/>
    </row>
    <row r="141" spans="4:15" x14ac:dyDescent="0.25">
      <c r="D141" s="6"/>
      <c r="E141" s="6"/>
      <c r="F141" s="6"/>
      <c r="G141" s="6"/>
    </row>
    <row r="142" spans="4:15" x14ac:dyDescent="0.25">
      <c r="D142" s="6"/>
      <c r="E142" s="6"/>
      <c r="F142" s="6"/>
      <c r="G142" s="6"/>
    </row>
    <row r="143" spans="4:15" x14ac:dyDescent="0.25">
      <c r="D143" s="6"/>
      <c r="E143" s="6"/>
      <c r="F143" s="6"/>
      <c r="G143" s="6"/>
    </row>
    <row r="144" spans="4:15" x14ac:dyDescent="0.25">
      <c r="D144" s="6"/>
      <c r="E144" s="6"/>
      <c r="F144" s="6"/>
      <c r="G144" s="6"/>
    </row>
    <row r="145" spans="4:7" x14ac:dyDescent="0.25">
      <c r="D145" s="6"/>
      <c r="E145" s="6"/>
      <c r="F145" s="6"/>
      <c r="G145" s="6"/>
    </row>
    <row r="146" spans="4:7" x14ac:dyDescent="0.25">
      <c r="D146" s="6"/>
      <c r="E146" s="6"/>
      <c r="F146" s="6"/>
      <c r="G146" s="6"/>
    </row>
    <row r="147" spans="4:7" x14ac:dyDescent="0.25">
      <c r="D147" s="6"/>
      <c r="E147" s="6"/>
      <c r="F147" s="6"/>
      <c r="G147" s="6"/>
    </row>
    <row r="148" spans="4:7" x14ac:dyDescent="0.25">
      <c r="D148" s="6"/>
      <c r="E148" s="6"/>
      <c r="F148" s="6"/>
      <c r="G148" s="6"/>
    </row>
    <row r="149" spans="4:7" x14ac:dyDescent="0.25">
      <c r="D149" s="6"/>
      <c r="E149" s="6"/>
      <c r="F149" s="6"/>
      <c r="G149" s="6"/>
    </row>
    <row r="150" spans="4:7" x14ac:dyDescent="0.25">
      <c r="D150" s="6"/>
      <c r="E150" s="6"/>
      <c r="F150" s="6"/>
      <c r="G150" s="6"/>
    </row>
    <row r="151" spans="4:7" x14ac:dyDescent="0.25">
      <c r="D151" s="6"/>
      <c r="E151" s="6"/>
      <c r="F151" s="6"/>
      <c r="G151" s="6"/>
    </row>
    <row r="152" spans="4:7" x14ac:dyDescent="0.25">
      <c r="D152" s="6"/>
      <c r="E152" s="6"/>
      <c r="F152" s="6"/>
      <c r="G152" s="6"/>
    </row>
    <row r="153" spans="4:7" x14ac:dyDescent="0.25">
      <c r="D153" s="6"/>
      <c r="E153" s="6"/>
      <c r="F153" s="6"/>
      <c r="G153" s="6"/>
    </row>
    <row r="154" spans="4:7" x14ac:dyDescent="0.25">
      <c r="D154" s="6"/>
      <c r="E154" s="6"/>
      <c r="F154" s="6"/>
      <c r="G154" s="6"/>
    </row>
    <row r="155" spans="4:7" x14ac:dyDescent="0.25">
      <c r="D155" s="6"/>
      <c r="E155" s="6"/>
      <c r="F155" s="6"/>
      <c r="G155" s="6"/>
    </row>
    <row r="156" spans="4:7" x14ac:dyDescent="0.25">
      <c r="D156" s="6"/>
      <c r="E156" s="6"/>
      <c r="F156" s="6"/>
      <c r="G156" s="6"/>
    </row>
    <row r="157" spans="4:7" x14ac:dyDescent="0.25">
      <c r="D157" s="6"/>
      <c r="E157" s="6"/>
      <c r="F157" s="6"/>
      <c r="G157" s="6"/>
    </row>
    <row r="158" spans="4:7" x14ac:dyDescent="0.25">
      <c r="D158" s="6"/>
      <c r="E158" s="6"/>
      <c r="F158" s="6"/>
      <c r="G158" s="6"/>
    </row>
    <row r="159" spans="4:7" x14ac:dyDescent="0.25">
      <c r="D159" s="6"/>
      <c r="E159" s="6"/>
      <c r="F159" s="6"/>
      <c r="G159" s="6"/>
    </row>
    <row r="160" spans="4:7" x14ac:dyDescent="0.25">
      <c r="D160" s="6"/>
      <c r="E160" s="6"/>
      <c r="F160" s="6"/>
      <c r="G160" s="6"/>
    </row>
    <row r="161" spans="4:7" x14ac:dyDescent="0.25">
      <c r="D161" s="6"/>
      <c r="E161" s="6"/>
      <c r="F161" s="6"/>
      <c r="G161" s="6"/>
    </row>
    <row r="162" spans="4:7" x14ac:dyDescent="0.25">
      <c r="D162" s="6"/>
      <c r="E162" s="6"/>
      <c r="F162" s="6"/>
      <c r="G162" s="6"/>
    </row>
    <row r="163" spans="4:7" x14ac:dyDescent="0.25">
      <c r="D163" s="6"/>
      <c r="E163" s="6"/>
      <c r="F163" s="6"/>
      <c r="G163" s="6"/>
    </row>
    <row r="164" spans="4:7" x14ac:dyDescent="0.25">
      <c r="D164" s="6"/>
      <c r="E164" s="6"/>
      <c r="F164" s="6"/>
      <c r="G164" s="6"/>
    </row>
    <row r="165" spans="4:7" x14ac:dyDescent="0.25">
      <c r="D165" s="6"/>
      <c r="E165" s="6"/>
      <c r="F165" s="6"/>
      <c r="G165" s="6"/>
    </row>
    <row r="166" spans="4:7" x14ac:dyDescent="0.25">
      <c r="D166" s="6"/>
      <c r="E166" s="6"/>
      <c r="F166" s="6"/>
      <c r="G166" s="6"/>
    </row>
    <row r="167" spans="4:7" x14ac:dyDescent="0.25">
      <c r="D167" s="6"/>
      <c r="E167" s="6"/>
      <c r="F167" s="6"/>
      <c r="G167" s="6"/>
    </row>
    <row r="168" spans="4:7" x14ac:dyDescent="0.25">
      <c r="D168" s="6"/>
      <c r="E168" s="6"/>
      <c r="F168" s="6"/>
      <c r="G168" s="6"/>
    </row>
    <row r="169" spans="4:7" x14ac:dyDescent="0.25">
      <c r="D169" s="6"/>
      <c r="E169" s="6"/>
      <c r="F169" s="6"/>
      <c r="G169" s="6"/>
    </row>
    <row r="170" spans="4:7" x14ac:dyDescent="0.25">
      <c r="D170" s="6"/>
      <c r="E170" s="6"/>
      <c r="F170" s="6"/>
      <c r="G170" s="6"/>
    </row>
    <row r="171" spans="4:7" x14ac:dyDescent="0.25">
      <c r="D171" s="6"/>
      <c r="E171" s="6"/>
      <c r="F171" s="6"/>
      <c r="G171" s="6"/>
    </row>
    <row r="172" spans="4:7" x14ac:dyDescent="0.25">
      <c r="D172" s="6"/>
      <c r="E172" s="6"/>
      <c r="F172" s="6"/>
      <c r="G172" s="6"/>
    </row>
    <row r="173" spans="4:7" x14ac:dyDescent="0.25">
      <c r="D173" s="6"/>
      <c r="E173" s="6"/>
      <c r="F173" s="6"/>
      <c r="G173" s="6"/>
    </row>
    <row r="174" spans="4:7" x14ac:dyDescent="0.25">
      <c r="D174" s="6"/>
      <c r="E174" s="6"/>
      <c r="F174" s="6"/>
      <c r="G174" s="6"/>
    </row>
    <row r="175" spans="4:7" x14ac:dyDescent="0.25">
      <c r="D175" s="6"/>
      <c r="E175" s="6"/>
      <c r="F175" s="6"/>
      <c r="G175" s="6"/>
    </row>
    <row r="176" spans="4:7" x14ac:dyDescent="0.25">
      <c r="D176" s="6"/>
      <c r="E176" s="6"/>
      <c r="F176" s="6"/>
      <c r="G176" s="6"/>
    </row>
    <row r="177" spans="4:7" x14ac:dyDescent="0.25">
      <c r="D177" s="6"/>
      <c r="E177" s="6"/>
      <c r="F177" s="6"/>
      <c r="G177" s="6"/>
    </row>
    <row r="178" spans="4:7" x14ac:dyDescent="0.25">
      <c r="D178" s="6"/>
      <c r="E178" s="6"/>
      <c r="F178" s="6"/>
      <c r="G178" s="6"/>
    </row>
    <row r="179" spans="4:7" x14ac:dyDescent="0.25">
      <c r="D179" s="6"/>
      <c r="E179" s="6"/>
      <c r="F179" s="6"/>
      <c r="G179" s="6"/>
    </row>
    <row r="180" spans="4:7" x14ac:dyDescent="0.25">
      <c r="D180" s="6"/>
      <c r="E180" s="6"/>
      <c r="F180" s="6"/>
      <c r="G180" s="6"/>
    </row>
    <row r="181" spans="4:7" x14ac:dyDescent="0.25">
      <c r="D181" s="6"/>
      <c r="E181" s="6"/>
      <c r="F181" s="6"/>
      <c r="G181" s="6"/>
    </row>
    <row r="182" spans="4:7" x14ac:dyDescent="0.25">
      <c r="D182" s="6"/>
      <c r="E182" s="6"/>
      <c r="F182" s="6"/>
      <c r="G182" s="6"/>
    </row>
    <row r="183" spans="4:7" x14ac:dyDescent="0.25">
      <c r="D183" s="6"/>
      <c r="E183" s="6"/>
      <c r="F183" s="6"/>
      <c r="G183" s="6"/>
    </row>
    <row r="184" spans="4:7" x14ac:dyDescent="0.25">
      <c r="D184" s="6"/>
      <c r="E184" s="6"/>
      <c r="F184" s="6"/>
      <c r="G184" s="6"/>
    </row>
    <row r="185" spans="4:7" x14ac:dyDescent="0.25">
      <c r="D185" s="6"/>
      <c r="E185" s="6"/>
      <c r="F185" s="6"/>
      <c r="G185" s="6"/>
    </row>
    <row r="186" spans="4:7" x14ac:dyDescent="0.25">
      <c r="D186" s="6"/>
      <c r="E186" s="6"/>
      <c r="F186" s="6"/>
      <c r="G186" s="6"/>
    </row>
    <row r="187" spans="4:7" x14ac:dyDescent="0.25">
      <c r="D187" s="6"/>
      <c r="E187" s="6"/>
      <c r="F187" s="6"/>
      <c r="G187" s="6"/>
    </row>
    <row r="188" spans="4:7" x14ac:dyDescent="0.25">
      <c r="D188" s="6"/>
      <c r="E188" s="6"/>
      <c r="F188" s="6"/>
      <c r="G188" s="6"/>
    </row>
    <row r="189" spans="4:7" x14ac:dyDescent="0.25">
      <c r="D189" s="6"/>
      <c r="E189" s="6"/>
      <c r="F189" s="6"/>
      <c r="G189" s="6"/>
    </row>
    <row r="190" spans="4:7" x14ac:dyDescent="0.25">
      <c r="D190" s="6"/>
      <c r="E190" s="6"/>
      <c r="F190" s="6"/>
      <c r="G190" s="6"/>
    </row>
    <row r="191" spans="4:7" x14ac:dyDescent="0.25">
      <c r="D191" s="6"/>
      <c r="E191" s="6"/>
      <c r="F191" s="6"/>
      <c r="G191" s="6"/>
    </row>
    <row r="192" spans="4:7" x14ac:dyDescent="0.25">
      <c r="D192" s="6"/>
      <c r="E192" s="6"/>
      <c r="F192" s="6"/>
      <c r="G192" s="6"/>
    </row>
    <row r="193" spans="4:7" x14ac:dyDescent="0.25">
      <c r="D193" s="6"/>
      <c r="E193" s="6"/>
      <c r="F193" s="6"/>
      <c r="G193" s="6"/>
    </row>
    <row r="194" spans="4:7" x14ac:dyDescent="0.25">
      <c r="D194" s="6"/>
      <c r="E194" s="6"/>
      <c r="F194" s="6"/>
      <c r="G194" s="6"/>
    </row>
    <row r="195" spans="4:7" x14ac:dyDescent="0.25">
      <c r="D195" s="6"/>
      <c r="E195" s="6"/>
      <c r="F195" s="6"/>
      <c r="G195" s="6"/>
    </row>
    <row r="196" spans="4:7" x14ac:dyDescent="0.25">
      <c r="D196" s="6"/>
      <c r="E196" s="6"/>
      <c r="F196" s="6"/>
      <c r="G196" s="6"/>
    </row>
    <row r="197" spans="4:7" x14ac:dyDescent="0.25">
      <c r="D197" s="6"/>
      <c r="E197" s="6"/>
      <c r="F197" s="6"/>
      <c r="G197" s="6"/>
    </row>
    <row r="198" spans="4:7" x14ac:dyDescent="0.25">
      <c r="D198" s="6"/>
      <c r="E198" s="6"/>
      <c r="F198" s="6"/>
      <c r="G198" s="6"/>
    </row>
    <row r="199" spans="4:7" x14ac:dyDescent="0.25">
      <c r="D199" s="6"/>
      <c r="E199" s="6"/>
      <c r="F199" s="6"/>
      <c r="G199" s="6"/>
    </row>
    <row r="200" spans="4:7" x14ac:dyDescent="0.25">
      <c r="D200" s="6"/>
      <c r="E200" s="6"/>
      <c r="F200" s="6"/>
      <c r="G200" s="6"/>
    </row>
    <row r="201" spans="4:7" x14ac:dyDescent="0.25">
      <c r="D201" s="6"/>
      <c r="E201" s="6"/>
      <c r="F201" s="6"/>
      <c r="G201" s="6"/>
    </row>
    <row r="202" spans="4:7" x14ac:dyDescent="0.25">
      <c r="D202" s="6"/>
      <c r="E202" s="6"/>
      <c r="F202" s="6"/>
      <c r="G202" s="6"/>
    </row>
    <row r="203" spans="4:7" x14ac:dyDescent="0.25">
      <c r="D203" s="6"/>
      <c r="E203" s="6"/>
      <c r="F203" s="6"/>
      <c r="G203" s="6"/>
    </row>
    <row r="204" spans="4:7" x14ac:dyDescent="0.25">
      <c r="D204" s="6"/>
      <c r="E204" s="6"/>
      <c r="F204" s="6"/>
      <c r="G204" s="6"/>
    </row>
    <row r="205" spans="4:7" x14ac:dyDescent="0.25">
      <c r="D205" s="6"/>
      <c r="E205" s="6"/>
      <c r="F205" s="6"/>
      <c r="G205" s="6"/>
    </row>
    <row r="206" spans="4:7" x14ac:dyDescent="0.25">
      <c r="D206" s="6"/>
      <c r="E206" s="6"/>
      <c r="F206" s="6"/>
      <c r="G206" s="6"/>
    </row>
    <row r="207" spans="4:7" x14ac:dyDescent="0.25">
      <c r="D207" s="6"/>
      <c r="E207" s="6"/>
      <c r="F207" s="6"/>
      <c r="G207" s="6"/>
    </row>
    <row r="208" spans="4:7" x14ac:dyDescent="0.25">
      <c r="D208" s="6"/>
      <c r="E208" s="6"/>
      <c r="F208" s="6"/>
      <c r="G208" s="6"/>
    </row>
    <row r="209" spans="4:7" x14ac:dyDescent="0.25">
      <c r="D209" s="6"/>
      <c r="E209" s="6"/>
      <c r="F209" s="6"/>
      <c r="G209" s="6"/>
    </row>
    <row r="210" spans="4:7" x14ac:dyDescent="0.25">
      <c r="D210" s="6"/>
      <c r="E210" s="6"/>
      <c r="F210" s="6"/>
      <c r="G210" s="6"/>
    </row>
    <row r="211" spans="4:7" x14ac:dyDescent="0.25">
      <c r="D211" s="6"/>
      <c r="E211" s="6"/>
      <c r="F211" s="6"/>
      <c r="G211" s="6"/>
    </row>
    <row r="212" spans="4:7" x14ac:dyDescent="0.25">
      <c r="D212" s="6"/>
      <c r="E212" s="6"/>
      <c r="F212" s="6"/>
      <c r="G212" s="6"/>
    </row>
    <row r="213" spans="4:7" x14ac:dyDescent="0.25">
      <c r="D213" s="6"/>
      <c r="E213" s="6"/>
      <c r="F213" s="6"/>
      <c r="G213" s="6"/>
    </row>
    <row r="214" spans="4:7" x14ac:dyDescent="0.25">
      <c r="D214" s="6"/>
      <c r="E214" s="6"/>
      <c r="F214" s="6"/>
      <c r="G214" s="6"/>
    </row>
    <row r="215" spans="4:7" x14ac:dyDescent="0.25">
      <c r="D215" s="6"/>
      <c r="E215" s="6"/>
      <c r="F215" s="6"/>
      <c r="G215" s="6"/>
    </row>
    <row r="216" spans="4:7" x14ac:dyDescent="0.25">
      <c r="D216" s="6"/>
      <c r="E216" s="6"/>
      <c r="F216" s="6"/>
      <c r="G216" s="6"/>
    </row>
    <row r="217" spans="4:7" x14ac:dyDescent="0.25">
      <c r="D217" s="6"/>
      <c r="E217" s="6"/>
      <c r="F217" s="6"/>
      <c r="G217" s="6"/>
    </row>
    <row r="218" spans="4:7" x14ac:dyDescent="0.25">
      <c r="D218" s="6"/>
      <c r="E218" s="6"/>
      <c r="F218" s="6"/>
      <c r="G218" s="6"/>
    </row>
    <row r="219" spans="4:7" x14ac:dyDescent="0.25">
      <c r="D219" s="6"/>
      <c r="E219" s="6"/>
      <c r="F219" s="6"/>
      <c r="G219" s="6"/>
    </row>
    <row r="220" spans="4:7" x14ac:dyDescent="0.25">
      <c r="D220" s="6"/>
      <c r="E220" s="6"/>
      <c r="F220" s="6"/>
      <c r="G220" s="6"/>
    </row>
    <row r="221" spans="4:7" x14ac:dyDescent="0.25">
      <c r="D221" s="6"/>
      <c r="E221" s="6"/>
      <c r="F221" s="6"/>
      <c r="G221" s="6"/>
    </row>
    <row r="222" spans="4:7" x14ac:dyDescent="0.25">
      <c r="D222" s="6"/>
      <c r="E222" s="6"/>
      <c r="F222" s="6"/>
      <c r="G222" s="6"/>
    </row>
    <row r="223" spans="4:7" x14ac:dyDescent="0.25">
      <c r="D223" s="6"/>
      <c r="E223" s="6"/>
      <c r="F223" s="6"/>
      <c r="G223" s="6"/>
    </row>
    <row r="224" spans="4:7" x14ac:dyDescent="0.25">
      <c r="D224" s="6"/>
      <c r="E224" s="6"/>
      <c r="F224" s="6"/>
      <c r="G224" s="6"/>
    </row>
    <row r="225" spans="4:7" x14ac:dyDescent="0.25">
      <c r="D225" s="6"/>
      <c r="E225" s="6"/>
      <c r="F225" s="6"/>
      <c r="G225" s="6"/>
    </row>
    <row r="226" spans="4:7" x14ac:dyDescent="0.25">
      <c r="D226" s="6"/>
      <c r="E226" s="6"/>
      <c r="F226" s="6"/>
      <c r="G226" s="6"/>
    </row>
    <row r="227" spans="4:7" x14ac:dyDescent="0.25">
      <c r="D227" s="6"/>
      <c r="E227" s="6"/>
      <c r="F227" s="6"/>
      <c r="G227" s="6"/>
    </row>
    <row r="228" spans="4:7" x14ac:dyDescent="0.25">
      <c r="D228" s="6"/>
      <c r="E228" s="6"/>
      <c r="F228" s="6"/>
      <c r="G228" s="6"/>
    </row>
    <row r="229" spans="4:7" x14ac:dyDescent="0.25">
      <c r="D229" s="6"/>
      <c r="E229" s="6"/>
      <c r="F229" s="6"/>
      <c r="G229" s="6"/>
    </row>
    <row r="230" spans="4:7" x14ac:dyDescent="0.25">
      <c r="D230" s="6"/>
      <c r="E230" s="6"/>
      <c r="F230" s="6"/>
      <c r="G230" s="6"/>
    </row>
    <row r="231" spans="4:7" x14ac:dyDescent="0.25">
      <c r="D231" s="6"/>
      <c r="E231" s="6"/>
      <c r="F231" s="6"/>
      <c r="G231" s="6"/>
    </row>
    <row r="232" spans="4:7" x14ac:dyDescent="0.25">
      <c r="D232" s="6"/>
      <c r="E232" s="6"/>
      <c r="F232" s="6"/>
      <c r="G232" s="6"/>
    </row>
    <row r="233" spans="4:7" x14ac:dyDescent="0.25">
      <c r="D233" s="6"/>
      <c r="E233" s="6"/>
      <c r="F233" s="6"/>
      <c r="G233" s="6"/>
    </row>
    <row r="234" spans="4:7" x14ac:dyDescent="0.25">
      <c r="D234" s="6"/>
      <c r="E234" s="6"/>
      <c r="F234" s="6"/>
      <c r="G234" s="6"/>
    </row>
    <row r="235" spans="4:7" x14ac:dyDescent="0.25">
      <c r="D235" s="6"/>
      <c r="E235" s="6"/>
      <c r="F235" s="6"/>
      <c r="G235" s="6"/>
    </row>
    <row r="236" spans="4:7" x14ac:dyDescent="0.25">
      <c r="D236" s="6"/>
      <c r="E236" s="6"/>
      <c r="F236" s="6"/>
      <c r="G236" s="6"/>
    </row>
    <row r="237" spans="4:7" x14ac:dyDescent="0.25">
      <c r="D237" s="6"/>
      <c r="E237" s="6"/>
      <c r="F237" s="6"/>
      <c r="G237" s="6"/>
    </row>
    <row r="238" spans="4:7" x14ac:dyDescent="0.25">
      <c r="D238" s="6"/>
      <c r="E238" s="6"/>
      <c r="F238" s="6"/>
      <c r="G238" s="6"/>
    </row>
    <row r="239" spans="4:7" x14ac:dyDescent="0.25">
      <c r="D239" s="6"/>
      <c r="E239" s="6"/>
      <c r="F239" s="6"/>
      <c r="G239" s="6"/>
    </row>
    <row r="240" spans="4:7" x14ac:dyDescent="0.25">
      <c r="D240" s="6"/>
      <c r="E240" s="6"/>
      <c r="F240" s="6"/>
      <c r="G240" s="6"/>
    </row>
    <row r="241" spans="4:7" x14ac:dyDescent="0.25">
      <c r="D241" s="6"/>
      <c r="E241" s="6"/>
      <c r="F241" s="6"/>
      <c r="G241" s="6"/>
    </row>
    <row r="242" spans="4:7" x14ac:dyDescent="0.25">
      <c r="D242" s="6"/>
      <c r="E242" s="6"/>
      <c r="F242" s="6"/>
      <c r="G242" s="6"/>
    </row>
    <row r="243" spans="4:7" x14ac:dyDescent="0.25">
      <c r="D243" s="6"/>
      <c r="E243" s="6"/>
      <c r="F243" s="6"/>
      <c r="G243" s="6"/>
    </row>
    <row r="244" spans="4:7" x14ac:dyDescent="0.25">
      <c r="D244" s="6"/>
      <c r="E244" s="6"/>
      <c r="F244" s="6"/>
      <c r="G244" s="6"/>
    </row>
    <row r="245" spans="4:7" x14ac:dyDescent="0.25">
      <c r="D245" s="6"/>
      <c r="E245" s="6"/>
      <c r="F245" s="6"/>
      <c r="G245" s="6"/>
    </row>
    <row r="246" spans="4:7" x14ac:dyDescent="0.25">
      <c r="D246" s="6"/>
      <c r="E246" s="6"/>
      <c r="F246" s="6"/>
      <c r="G246" s="6"/>
    </row>
    <row r="247" spans="4:7" x14ac:dyDescent="0.25">
      <c r="D247" s="6"/>
      <c r="E247" s="6"/>
      <c r="F247" s="6"/>
      <c r="G247" s="6"/>
    </row>
    <row r="248" spans="4:7" x14ac:dyDescent="0.25">
      <c r="D248" s="6"/>
      <c r="E248" s="6"/>
      <c r="F248" s="6"/>
      <c r="G248" s="6"/>
    </row>
    <row r="249" spans="4:7" x14ac:dyDescent="0.25">
      <c r="D249" s="6"/>
      <c r="E249" s="6"/>
      <c r="F249" s="6"/>
      <c r="G249" s="6"/>
    </row>
    <row r="250" spans="4:7" x14ac:dyDescent="0.25">
      <c r="D250" s="6"/>
      <c r="E250" s="6"/>
      <c r="F250" s="6"/>
      <c r="G250" s="6"/>
    </row>
    <row r="251" spans="4:7" x14ac:dyDescent="0.25">
      <c r="D251" s="6"/>
      <c r="E251" s="6"/>
      <c r="F251" s="6"/>
      <c r="G251" s="6"/>
    </row>
    <row r="252" spans="4:7" x14ac:dyDescent="0.25">
      <c r="D252" s="6"/>
      <c r="E252" s="6"/>
      <c r="F252" s="6"/>
      <c r="G252" s="6"/>
    </row>
    <row r="253" spans="4:7" x14ac:dyDescent="0.25">
      <c r="D253" s="6"/>
      <c r="E253" s="6"/>
      <c r="F253" s="6"/>
      <c r="G253" s="6"/>
    </row>
    <row r="254" spans="4:7" x14ac:dyDescent="0.25">
      <c r="D254" s="6"/>
      <c r="E254" s="6"/>
      <c r="F254" s="6"/>
      <c r="G254" s="6"/>
    </row>
    <row r="255" spans="4:7" x14ac:dyDescent="0.25">
      <c r="D255" s="6"/>
      <c r="E255" s="6"/>
      <c r="F255" s="6"/>
      <c r="G255" s="6"/>
    </row>
    <row r="256" spans="4:7" x14ac:dyDescent="0.25">
      <c r="D256" s="6"/>
      <c r="E256" s="6"/>
      <c r="F256" s="6"/>
      <c r="G256" s="6"/>
    </row>
    <row r="257" spans="4:7" x14ac:dyDescent="0.25">
      <c r="D257" s="6"/>
      <c r="E257" s="6"/>
      <c r="F257" s="6"/>
      <c r="G257" s="6"/>
    </row>
  </sheetData>
  <autoFilter ref="A37:AH63" xr:uid="{BD23C23A-EAA9-4AD0-8F2E-E0735A82FA70}">
    <filterColumn colId="5" showButton="0"/>
    <filterColumn colId="6" showButton="0"/>
    <filterColumn colId="8" showButton="0"/>
    <filterColumn colId="9" showButton="0"/>
    <filterColumn colId="11" showButton="0"/>
    <filterColumn colId="13" showButton="0"/>
    <filterColumn colId="14" showButton="0"/>
    <filterColumn colId="15" showButton="0"/>
  </autoFilter>
  <mergeCells count="127">
    <mergeCell ref="F59:H59"/>
    <mergeCell ref="I59:K59"/>
    <mergeCell ref="L59:M59"/>
    <mergeCell ref="N59:Q59"/>
    <mergeCell ref="F60:H60"/>
    <mergeCell ref="I60:K60"/>
    <mergeCell ref="L60:M60"/>
    <mergeCell ref="N60:Q60"/>
    <mergeCell ref="C101:C102"/>
    <mergeCell ref="C94:C95"/>
    <mergeCell ref="F63:H63"/>
    <mergeCell ref="I63:K63"/>
    <mergeCell ref="L63:M63"/>
    <mergeCell ref="N63:Q63"/>
    <mergeCell ref="F61:H61"/>
    <mergeCell ref="I61:K61"/>
    <mergeCell ref="L61:M61"/>
    <mergeCell ref="N61:Q61"/>
    <mergeCell ref="F62:H62"/>
    <mergeCell ref="I62:K62"/>
    <mergeCell ref="L62:M62"/>
    <mergeCell ref="N62:Q62"/>
    <mergeCell ref="F57:H57"/>
    <mergeCell ref="I57:K57"/>
    <mergeCell ref="L57:M57"/>
    <mergeCell ref="N57:Q57"/>
    <mergeCell ref="F58:H58"/>
    <mergeCell ref="I58:K58"/>
    <mergeCell ref="L58:M58"/>
    <mergeCell ref="N58:Q58"/>
    <mergeCell ref="F55:H55"/>
    <mergeCell ref="I55:K55"/>
    <mergeCell ref="L55:M55"/>
    <mergeCell ref="N55:Q55"/>
    <mergeCell ref="F56:H56"/>
    <mergeCell ref="I56:K56"/>
    <mergeCell ref="L56:M56"/>
    <mergeCell ref="N56:Q56"/>
    <mergeCell ref="F53:H53"/>
    <mergeCell ref="I53:K53"/>
    <mergeCell ref="L53:M53"/>
    <mergeCell ref="N53:Q53"/>
    <mergeCell ref="F54:H54"/>
    <mergeCell ref="I54:K54"/>
    <mergeCell ref="L54:M54"/>
    <mergeCell ref="N54:Q54"/>
    <mergeCell ref="F51:H51"/>
    <mergeCell ref="I51:K51"/>
    <mergeCell ref="L51:M51"/>
    <mergeCell ref="N51:Q51"/>
    <mergeCell ref="F52:H52"/>
    <mergeCell ref="I52:K52"/>
    <mergeCell ref="L52:M52"/>
    <mergeCell ref="N52:Q52"/>
    <mergeCell ref="F49:H49"/>
    <mergeCell ref="I49:K49"/>
    <mergeCell ref="L49:M49"/>
    <mergeCell ref="N49:Q49"/>
    <mergeCell ref="F50:H50"/>
    <mergeCell ref="I50:K50"/>
    <mergeCell ref="L50:M50"/>
    <mergeCell ref="N50:Q50"/>
    <mergeCell ref="F47:H47"/>
    <mergeCell ref="I47:K47"/>
    <mergeCell ref="L47:M47"/>
    <mergeCell ref="N47:Q47"/>
    <mergeCell ref="F48:H48"/>
    <mergeCell ref="I48:K48"/>
    <mergeCell ref="L48:M48"/>
    <mergeCell ref="N48:Q48"/>
    <mergeCell ref="F46:H46"/>
    <mergeCell ref="I46:K46"/>
    <mergeCell ref="L46:M46"/>
    <mergeCell ref="N46:Q46"/>
    <mergeCell ref="F45:H45"/>
    <mergeCell ref="I45:K45"/>
    <mergeCell ref="L45:M45"/>
    <mergeCell ref="N45:Q45"/>
    <mergeCell ref="F42:H42"/>
    <mergeCell ref="I42:K42"/>
    <mergeCell ref="L42:M42"/>
    <mergeCell ref="N42:Q42"/>
    <mergeCell ref="F44:H44"/>
    <mergeCell ref="I44:K44"/>
    <mergeCell ref="L44:M44"/>
    <mergeCell ref="N44:Q44"/>
    <mergeCell ref="F43:H43"/>
    <mergeCell ref="I43:K43"/>
    <mergeCell ref="L43:M43"/>
    <mergeCell ref="N43:Q43"/>
    <mergeCell ref="A3:C3"/>
    <mergeCell ref="D3:Q5"/>
    <mergeCell ref="U3:AL5"/>
    <mergeCell ref="A18:C18"/>
    <mergeCell ref="A21:C21"/>
    <mergeCell ref="F41:H41"/>
    <mergeCell ref="I41:K41"/>
    <mergeCell ref="L41:M41"/>
    <mergeCell ref="N41:Q41"/>
    <mergeCell ref="F37:H37"/>
    <mergeCell ref="I37:K37"/>
    <mergeCell ref="L37:M37"/>
    <mergeCell ref="N37:Q37"/>
    <mergeCell ref="A30:C30"/>
    <mergeCell ref="A31:C31"/>
    <mergeCell ref="A32:C32"/>
    <mergeCell ref="A33:C33"/>
    <mergeCell ref="A34:C34"/>
    <mergeCell ref="A35:C35"/>
    <mergeCell ref="F39:H39"/>
    <mergeCell ref="I39:K39"/>
    <mergeCell ref="L39:M39"/>
    <mergeCell ref="N39:Q39"/>
    <mergeCell ref="F38:H38"/>
    <mergeCell ref="L38:M38"/>
    <mergeCell ref="N38:Q38"/>
    <mergeCell ref="F40:H40"/>
    <mergeCell ref="I40:K40"/>
    <mergeCell ref="L40:M40"/>
    <mergeCell ref="N40:Q40"/>
    <mergeCell ref="A24:C24"/>
    <mergeCell ref="A25:C25"/>
    <mergeCell ref="A26:C26"/>
    <mergeCell ref="A27:C27"/>
    <mergeCell ref="A28:C28"/>
    <mergeCell ref="A29:C29"/>
    <mergeCell ref="I38:K38"/>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C9CA-F64B-4A68-8B38-61F47C1D6B49}">
  <dimension ref="A1:X24"/>
  <sheetViews>
    <sheetView topLeftCell="A7" workbookViewId="0">
      <selection activeCell="A2" sqref="A2:X20"/>
    </sheetView>
  </sheetViews>
  <sheetFormatPr defaultRowHeight="15" outlineLevelRow="3" x14ac:dyDescent="0.25"/>
  <cols>
    <col min="1" max="1" width="19" style="6" customWidth="1"/>
    <col min="2" max="7" width="0" style="6" hidden="1" customWidth="1"/>
    <col min="8" max="8" width="12.85546875" style="6" customWidth="1"/>
    <col min="9" max="9" width="12.85546875" style="312" customWidth="1"/>
    <col min="10" max="10" width="9.140625" style="6"/>
    <col min="11" max="14" width="0" style="6" hidden="1" customWidth="1"/>
    <col min="15" max="15" width="12.7109375" style="312" customWidth="1"/>
    <col min="16" max="16384" width="9.140625" style="6"/>
  </cols>
  <sheetData>
    <row r="1" spans="1:24" ht="15.75" thickBot="1" x14ac:dyDescent="0.3"/>
    <row r="2" spans="1:24" ht="144.75" thickBot="1" x14ac:dyDescent="0.3">
      <c r="A2" s="320" t="s">
        <v>614</v>
      </c>
      <c r="B2" s="320" t="s">
        <v>481</v>
      </c>
      <c r="C2" s="320" t="s">
        <v>482</v>
      </c>
      <c r="D2" s="320" t="s">
        <v>483</v>
      </c>
      <c r="E2" s="320" t="s">
        <v>2</v>
      </c>
      <c r="F2" s="320" t="s">
        <v>484</v>
      </c>
      <c r="G2" s="320" t="s">
        <v>485</v>
      </c>
      <c r="H2" s="320" t="s">
        <v>486</v>
      </c>
      <c r="I2" s="315" t="s">
        <v>624</v>
      </c>
      <c r="J2" s="320" t="s">
        <v>487</v>
      </c>
      <c r="K2" s="320" t="s">
        <v>488</v>
      </c>
      <c r="L2" s="320" t="s">
        <v>489</v>
      </c>
      <c r="M2" s="320" t="s">
        <v>490</v>
      </c>
      <c r="N2" s="320" t="s">
        <v>491</v>
      </c>
      <c r="O2" s="319" t="s">
        <v>615</v>
      </c>
      <c r="P2" s="500" t="s">
        <v>245</v>
      </c>
      <c r="Q2" s="501"/>
      <c r="R2" s="501"/>
      <c r="S2" s="501"/>
      <c r="T2" s="501"/>
      <c r="U2" s="501"/>
      <c r="V2" s="501"/>
      <c r="W2" s="501"/>
      <c r="X2" s="502"/>
    </row>
    <row r="3" spans="1:24" ht="102" customHeight="1" thickBot="1" x14ac:dyDescent="0.3">
      <c r="A3" s="491" t="s">
        <v>625</v>
      </c>
      <c r="B3" s="492"/>
      <c r="C3" s="492"/>
      <c r="D3" s="492"/>
      <c r="E3" s="492"/>
      <c r="F3" s="492"/>
      <c r="G3" s="492"/>
      <c r="H3" s="492"/>
      <c r="I3" s="492"/>
      <c r="J3" s="492"/>
      <c r="K3" s="492"/>
      <c r="L3" s="492"/>
      <c r="M3" s="492"/>
      <c r="N3" s="492"/>
      <c r="O3" s="492"/>
      <c r="P3" s="492"/>
      <c r="Q3" s="492"/>
      <c r="R3" s="492"/>
      <c r="S3" s="492"/>
      <c r="T3" s="492"/>
      <c r="U3" s="492"/>
      <c r="V3" s="492"/>
      <c r="W3" s="492"/>
      <c r="X3" s="493"/>
    </row>
    <row r="4" spans="1:24" ht="90.75" thickBot="1" x14ac:dyDescent="0.3">
      <c r="A4" s="321" t="s">
        <v>492</v>
      </c>
      <c r="B4" s="321">
        <v>138</v>
      </c>
      <c r="C4" s="321" t="s">
        <v>493</v>
      </c>
      <c r="D4" s="321" t="s">
        <v>494</v>
      </c>
      <c r="E4" s="321" t="s">
        <v>495</v>
      </c>
      <c r="F4" s="321" t="s">
        <v>496</v>
      </c>
      <c r="G4" s="321">
        <v>3.96</v>
      </c>
      <c r="H4" s="321" t="s">
        <v>497</v>
      </c>
      <c r="I4" s="322"/>
      <c r="J4" s="321">
        <v>4.58</v>
      </c>
      <c r="K4" s="321" t="s">
        <v>498</v>
      </c>
      <c r="L4" s="321">
        <v>83</v>
      </c>
      <c r="M4" s="321">
        <v>126</v>
      </c>
      <c r="N4" s="323" t="s">
        <v>499</v>
      </c>
      <c r="O4" s="324"/>
    </row>
    <row r="5" spans="1:24" ht="72.75" thickBot="1" x14ac:dyDescent="0.3">
      <c r="A5" s="311" t="s">
        <v>500</v>
      </c>
      <c r="B5" s="311">
        <v>168</v>
      </c>
      <c r="C5" s="311" t="s">
        <v>501</v>
      </c>
      <c r="D5" s="311" t="s">
        <v>494</v>
      </c>
      <c r="E5" s="311" t="s">
        <v>502</v>
      </c>
      <c r="F5" s="311" t="s">
        <v>503</v>
      </c>
      <c r="G5" s="311">
        <v>3.94</v>
      </c>
      <c r="H5" s="311" t="s">
        <v>504</v>
      </c>
      <c r="I5" s="313" t="s">
        <v>616</v>
      </c>
      <c r="J5" s="311">
        <v>4.78</v>
      </c>
      <c r="K5" s="311" t="s">
        <v>505</v>
      </c>
      <c r="L5" s="311">
        <v>87</v>
      </c>
      <c r="M5" s="311">
        <v>124</v>
      </c>
      <c r="N5" s="314" t="s">
        <v>506</v>
      </c>
      <c r="O5" s="316">
        <v>4.7300000000000004</v>
      </c>
      <c r="P5" s="488" t="s">
        <v>618</v>
      </c>
      <c r="Q5" s="489"/>
      <c r="R5" s="489"/>
      <c r="S5" s="489"/>
      <c r="T5" s="489"/>
      <c r="U5" s="489"/>
      <c r="V5" s="489"/>
      <c r="W5" s="489"/>
      <c r="X5" s="490"/>
    </row>
    <row r="6" spans="1:24" ht="90.75" thickBot="1" x14ac:dyDescent="0.3">
      <c r="A6" s="311" t="s">
        <v>341</v>
      </c>
      <c r="B6" s="311">
        <v>89</v>
      </c>
      <c r="C6" s="311" t="s">
        <v>507</v>
      </c>
      <c r="D6" s="311" t="s">
        <v>494</v>
      </c>
      <c r="E6" s="311" t="s">
        <v>508</v>
      </c>
      <c r="F6" s="311" t="s">
        <v>509</v>
      </c>
      <c r="G6" s="311">
        <v>3.19</v>
      </c>
      <c r="H6" s="311" t="s">
        <v>504</v>
      </c>
      <c r="I6" s="313" t="s">
        <v>617</v>
      </c>
      <c r="J6" s="311">
        <v>3.91</v>
      </c>
      <c r="K6" s="311" t="s">
        <v>510</v>
      </c>
      <c r="L6" s="311">
        <v>83</v>
      </c>
      <c r="M6" s="311">
        <v>130</v>
      </c>
      <c r="N6" s="314" t="s">
        <v>511</v>
      </c>
      <c r="O6" s="316">
        <v>3.41</v>
      </c>
      <c r="P6" s="488" t="s">
        <v>619</v>
      </c>
      <c r="Q6" s="489"/>
      <c r="R6" s="489"/>
      <c r="S6" s="489"/>
      <c r="T6" s="489"/>
      <c r="U6" s="489"/>
      <c r="V6" s="489"/>
      <c r="W6" s="489"/>
      <c r="X6" s="490"/>
    </row>
    <row r="7" spans="1:24" ht="72.75" thickBot="1" x14ac:dyDescent="0.3">
      <c r="A7" s="311" t="s">
        <v>512</v>
      </c>
      <c r="B7" s="311">
        <v>129</v>
      </c>
      <c r="C7" s="311" t="s">
        <v>513</v>
      </c>
      <c r="D7" s="311" t="s">
        <v>494</v>
      </c>
      <c r="E7" s="311" t="s">
        <v>514</v>
      </c>
      <c r="F7" s="311" t="s">
        <v>515</v>
      </c>
      <c r="G7" s="311">
        <v>3.46</v>
      </c>
      <c r="H7" s="311" t="s">
        <v>516</v>
      </c>
      <c r="I7" s="317"/>
      <c r="J7" s="311">
        <v>3.79</v>
      </c>
      <c r="K7" s="311" t="s">
        <v>517</v>
      </c>
      <c r="L7" s="311">
        <v>77</v>
      </c>
      <c r="M7" s="311">
        <v>130</v>
      </c>
      <c r="N7" s="314" t="s">
        <v>518</v>
      </c>
      <c r="O7" s="318"/>
    </row>
    <row r="8" spans="1:24" ht="72.75" thickBot="1" x14ac:dyDescent="0.3">
      <c r="A8" s="311" t="s">
        <v>519</v>
      </c>
      <c r="B8" s="311">
        <v>151</v>
      </c>
      <c r="C8" s="311" t="s">
        <v>520</v>
      </c>
      <c r="D8" s="311" t="s">
        <v>494</v>
      </c>
      <c r="E8" s="311" t="s">
        <v>521</v>
      </c>
      <c r="F8" s="311" t="s">
        <v>522</v>
      </c>
      <c r="G8" s="311">
        <v>4.16</v>
      </c>
      <c r="H8" s="311" t="s">
        <v>523</v>
      </c>
      <c r="I8" s="313" t="s">
        <v>620</v>
      </c>
      <c r="J8" s="311">
        <v>5</v>
      </c>
      <c r="K8" s="311" t="s">
        <v>524</v>
      </c>
      <c r="L8" s="311">
        <v>86</v>
      </c>
      <c r="M8" s="311">
        <v>119.5</v>
      </c>
      <c r="N8" s="314" t="s">
        <v>525</v>
      </c>
      <c r="O8" s="316">
        <v>4.7</v>
      </c>
      <c r="P8" s="488" t="s">
        <v>621</v>
      </c>
      <c r="Q8" s="489"/>
      <c r="R8" s="489"/>
      <c r="S8" s="489"/>
      <c r="T8" s="489"/>
      <c r="U8" s="489"/>
      <c r="V8" s="489"/>
      <c r="W8" s="489"/>
      <c r="X8" s="490"/>
    </row>
    <row r="9" spans="1:24" ht="90.75" thickBot="1" x14ac:dyDescent="0.3">
      <c r="A9" s="311" t="s">
        <v>526</v>
      </c>
      <c r="B9" s="311">
        <v>122</v>
      </c>
      <c r="C9" s="311" t="s">
        <v>527</v>
      </c>
      <c r="D9" s="311" t="s">
        <v>494</v>
      </c>
      <c r="E9" s="311" t="s">
        <v>528</v>
      </c>
      <c r="F9" s="311" t="s">
        <v>529</v>
      </c>
      <c r="G9" s="311">
        <v>4.12</v>
      </c>
      <c r="H9" s="311" t="s">
        <v>530</v>
      </c>
      <c r="I9" s="313">
        <v>55</v>
      </c>
      <c r="J9" s="311">
        <v>4.95</v>
      </c>
      <c r="K9" s="311" t="s">
        <v>531</v>
      </c>
      <c r="L9" s="311" t="s">
        <v>532</v>
      </c>
      <c r="M9" s="311">
        <v>83</v>
      </c>
      <c r="N9" s="314" t="s">
        <v>533</v>
      </c>
      <c r="O9" s="316">
        <v>4.1399999999999997</v>
      </c>
      <c r="P9" s="488" t="s">
        <v>622</v>
      </c>
      <c r="Q9" s="489"/>
      <c r="R9" s="489"/>
      <c r="S9" s="489"/>
      <c r="T9" s="489"/>
      <c r="U9" s="489"/>
      <c r="V9" s="489"/>
      <c r="W9" s="489"/>
      <c r="X9" s="490"/>
    </row>
    <row r="10" spans="1:24" ht="90.75" thickBot="1" x14ac:dyDescent="0.3">
      <c r="A10" s="311" t="s">
        <v>534</v>
      </c>
      <c r="B10" s="311">
        <v>123</v>
      </c>
      <c r="C10" s="311" t="s">
        <v>535</v>
      </c>
      <c r="D10" s="311" t="s">
        <v>494</v>
      </c>
      <c r="E10" s="311" t="s">
        <v>536</v>
      </c>
      <c r="F10" s="311" t="s">
        <v>537</v>
      </c>
      <c r="G10" s="311">
        <v>4.12</v>
      </c>
      <c r="H10" s="311" t="s">
        <v>530</v>
      </c>
      <c r="I10" s="313">
        <v>57</v>
      </c>
      <c r="J10" s="311">
        <v>4.88</v>
      </c>
      <c r="K10" s="311" t="s">
        <v>538</v>
      </c>
      <c r="L10" s="311">
        <v>78</v>
      </c>
      <c r="M10" s="311">
        <v>122.3</v>
      </c>
      <c r="N10" s="314" t="s">
        <v>539</v>
      </c>
      <c r="O10" s="316">
        <v>4.7699999999999996</v>
      </c>
      <c r="P10" s="488" t="s">
        <v>623</v>
      </c>
      <c r="Q10" s="489"/>
      <c r="R10" s="489"/>
      <c r="S10" s="489"/>
      <c r="T10" s="489"/>
      <c r="U10" s="489"/>
      <c r="V10" s="489"/>
      <c r="W10" s="489"/>
      <c r="X10" s="490"/>
    </row>
    <row r="11" spans="1:24" ht="90.75" thickBot="1" x14ac:dyDescent="0.3">
      <c r="A11" s="311" t="s">
        <v>16</v>
      </c>
      <c r="B11" s="311">
        <v>111</v>
      </c>
      <c r="C11" s="311" t="s">
        <v>540</v>
      </c>
      <c r="D11" s="311" t="s">
        <v>494</v>
      </c>
      <c r="E11" s="311" t="s">
        <v>541</v>
      </c>
      <c r="F11" s="311" t="s">
        <v>542</v>
      </c>
      <c r="G11" s="311">
        <v>3.74</v>
      </c>
      <c r="H11" s="311" t="s">
        <v>543</v>
      </c>
      <c r="I11" s="313">
        <v>65</v>
      </c>
      <c r="J11" s="311">
        <v>4.4800000000000004</v>
      </c>
      <c r="K11" s="311" t="s">
        <v>544</v>
      </c>
      <c r="L11" s="311">
        <v>78</v>
      </c>
      <c r="M11" s="311" t="s">
        <v>545</v>
      </c>
      <c r="N11" s="314" t="s">
        <v>546</v>
      </c>
      <c r="O11" s="316">
        <v>3.64</v>
      </c>
      <c r="P11" s="488" t="s">
        <v>626</v>
      </c>
      <c r="Q11" s="489"/>
      <c r="R11" s="489"/>
      <c r="S11" s="489"/>
      <c r="T11" s="489"/>
      <c r="U11" s="489"/>
      <c r="V11" s="489"/>
      <c r="W11" s="489"/>
      <c r="X11" s="490"/>
    </row>
    <row r="12" spans="1:24" ht="72.75" hidden="1" outlineLevel="3" thickBot="1" x14ac:dyDescent="0.3">
      <c r="A12" s="311" t="s">
        <v>547</v>
      </c>
      <c r="B12" s="311">
        <v>121</v>
      </c>
      <c r="C12" s="311" t="s">
        <v>548</v>
      </c>
      <c r="D12" s="311" t="s">
        <v>494</v>
      </c>
      <c r="E12" s="311" t="s">
        <v>549</v>
      </c>
      <c r="F12" s="311" t="s">
        <v>537</v>
      </c>
      <c r="G12" s="311">
        <v>3.7</v>
      </c>
      <c r="H12" s="311" t="s">
        <v>550</v>
      </c>
      <c r="I12" s="317"/>
      <c r="J12" s="311">
        <v>4.6500000000000004</v>
      </c>
      <c r="K12" s="311" t="s">
        <v>551</v>
      </c>
      <c r="L12" s="311">
        <v>74</v>
      </c>
      <c r="M12" s="311">
        <v>124</v>
      </c>
      <c r="N12" s="314" t="s">
        <v>552</v>
      </c>
      <c r="O12" s="318"/>
    </row>
    <row r="13" spans="1:24" ht="90.75" hidden="1" outlineLevel="3" thickBot="1" x14ac:dyDescent="0.3">
      <c r="A13" s="311" t="s">
        <v>553</v>
      </c>
      <c r="B13" s="311">
        <v>130</v>
      </c>
      <c r="C13" s="311" t="s">
        <v>513</v>
      </c>
      <c r="D13" s="311" t="s">
        <v>494</v>
      </c>
      <c r="E13" s="311" t="s">
        <v>554</v>
      </c>
      <c r="F13" s="311" t="s">
        <v>515</v>
      </c>
      <c r="G13" s="311">
        <v>4.0999999999999996</v>
      </c>
      <c r="H13" s="311" t="s">
        <v>530</v>
      </c>
      <c r="I13" s="317"/>
      <c r="J13" s="311">
        <v>4.1900000000000004</v>
      </c>
      <c r="K13" s="311" t="s">
        <v>555</v>
      </c>
      <c r="L13" s="311">
        <v>80</v>
      </c>
      <c r="M13" s="311">
        <v>133</v>
      </c>
      <c r="N13" s="314" t="s">
        <v>539</v>
      </c>
      <c r="O13" s="318"/>
    </row>
    <row r="14" spans="1:24" ht="72.75" hidden="1" outlineLevel="3" thickBot="1" x14ac:dyDescent="0.3">
      <c r="A14" s="311" t="s">
        <v>556</v>
      </c>
      <c r="B14" s="311">
        <v>190</v>
      </c>
      <c r="C14" s="311" t="s">
        <v>557</v>
      </c>
      <c r="D14" s="311" t="s">
        <v>558</v>
      </c>
      <c r="E14" s="311" t="s">
        <v>559</v>
      </c>
      <c r="F14" s="311" t="s">
        <v>560</v>
      </c>
      <c r="G14" s="311">
        <v>2.71</v>
      </c>
      <c r="H14" s="311" t="s">
        <v>561</v>
      </c>
      <c r="I14" s="317"/>
      <c r="J14" s="311">
        <v>3.95</v>
      </c>
      <c r="K14" s="311" t="s">
        <v>562</v>
      </c>
      <c r="L14" s="311">
        <v>80</v>
      </c>
      <c r="M14" s="311">
        <v>123</v>
      </c>
      <c r="N14" s="314" t="s">
        <v>525</v>
      </c>
      <c r="O14" s="318"/>
    </row>
    <row r="15" spans="1:24" ht="90.75" hidden="1" outlineLevel="3" thickBot="1" x14ac:dyDescent="0.3">
      <c r="A15" s="311" t="s">
        <v>563</v>
      </c>
      <c r="B15" s="311">
        <v>220</v>
      </c>
      <c r="C15" s="311" t="s">
        <v>564</v>
      </c>
      <c r="D15" s="311" t="s">
        <v>558</v>
      </c>
      <c r="E15" s="311" t="s">
        <v>565</v>
      </c>
      <c r="F15" s="311" t="s">
        <v>566</v>
      </c>
      <c r="G15" s="311">
        <v>7.58</v>
      </c>
      <c r="H15" s="311" t="s">
        <v>567</v>
      </c>
      <c r="I15" s="317"/>
      <c r="J15" s="311">
        <v>9.8800000000000008</v>
      </c>
      <c r="K15" s="311" t="s">
        <v>568</v>
      </c>
      <c r="L15" s="311">
        <v>83</v>
      </c>
      <c r="M15" s="311">
        <v>102</v>
      </c>
      <c r="N15" s="314" t="s">
        <v>569</v>
      </c>
      <c r="O15" s="318"/>
    </row>
    <row r="16" spans="1:24" ht="72.75" hidden="1" outlineLevel="3" thickBot="1" x14ac:dyDescent="0.3">
      <c r="A16" s="311" t="s">
        <v>570</v>
      </c>
      <c r="B16" s="311">
        <v>162</v>
      </c>
      <c r="C16" s="311" t="s">
        <v>571</v>
      </c>
      <c r="D16" s="311" t="s">
        <v>558</v>
      </c>
      <c r="E16" s="311" t="s">
        <v>572</v>
      </c>
      <c r="F16" s="311" t="s">
        <v>573</v>
      </c>
      <c r="G16" s="311">
        <v>2.94</v>
      </c>
      <c r="H16" s="311" t="s">
        <v>574</v>
      </c>
      <c r="I16" s="317"/>
      <c r="J16" s="311">
        <v>3.69</v>
      </c>
      <c r="K16" s="311" t="s">
        <v>575</v>
      </c>
      <c r="L16" s="311">
        <v>82</v>
      </c>
      <c r="M16" s="311">
        <v>120</v>
      </c>
      <c r="N16" s="314" t="s">
        <v>576</v>
      </c>
      <c r="O16" s="318"/>
    </row>
    <row r="17" spans="1:24" ht="72.75" hidden="1" outlineLevel="3" thickBot="1" x14ac:dyDescent="0.3">
      <c r="A17" s="311" t="s">
        <v>577</v>
      </c>
      <c r="B17" s="311">
        <v>113</v>
      </c>
      <c r="C17" s="311" t="s">
        <v>578</v>
      </c>
      <c r="D17" s="311" t="s">
        <v>558</v>
      </c>
      <c r="E17" s="311" t="s">
        <v>579</v>
      </c>
      <c r="F17" s="311" t="s">
        <v>580</v>
      </c>
      <c r="G17" s="311">
        <v>2.12</v>
      </c>
      <c r="H17" s="311" t="s">
        <v>581</v>
      </c>
      <c r="I17" s="317"/>
      <c r="J17" s="311">
        <v>2.38</v>
      </c>
      <c r="K17" s="311" t="s">
        <v>544</v>
      </c>
      <c r="L17" s="311">
        <v>70</v>
      </c>
      <c r="M17" s="311">
        <v>105</v>
      </c>
      <c r="N17" s="314" t="s">
        <v>582</v>
      </c>
      <c r="O17" s="318"/>
    </row>
    <row r="18" spans="1:24" ht="90.75" hidden="1" outlineLevel="3" thickBot="1" x14ac:dyDescent="0.3">
      <c r="A18" s="311" t="s">
        <v>583</v>
      </c>
      <c r="B18" s="311">
        <v>204</v>
      </c>
      <c r="C18" s="311" t="s">
        <v>584</v>
      </c>
      <c r="D18" s="311" t="s">
        <v>558</v>
      </c>
      <c r="E18" s="311" t="s">
        <v>585</v>
      </c>
      <c r="F18" s="311" t="s">
        <v>586</v>
      </c>
      <c r="G18" s="311">
        <v>6.68</v>
      </c>
      <c r="H18" s="311" t="s">
        <v>567</v>
      </c>
      <c r="I18" s="317"/>
      <c r="J18" s="311">
        <v>8.6300000000000008</v>
      </c>
      <c r="K18" s="311" t="s">
        <v>587</v>
      </c>
      <c r="L18" s="311">
        <v>79</v>
      </c>
      <c r="M18" s="311">
        <v>122</v>
      </c>
      <c r="N18" s="314" t="s">
        <v>588</v>
      </c>
      <c r="O18" s="318"/>
    </row>
    <row r="19" spans="1:24" ht="72.75" collapsed="1" thickBot="1" x14ac:dyDescent="0.3">
      <c r="A19" s="311" t="s">
        <v>589</v>
      </c>
      <c r="B19" s="311">
        <v>148</v>
      </c>
      <c r="C19" s="311" t="s">
        <v>590</v>
      </c>
      <c r="D19" s="311" t="s">
        <v>558</v>
      </c>
      <c r="E19" s="311" t="s">
        <v>591</v>
      </c>
      <c r="F19" s="311" t="s">
        <v>592</v>
      </c>
      <c r="G19" s="311">
        <v>3.77</v>
      </c>
      <c r="H19" s="311" t="s">
        <v>516</v>
      </c>
      <c r="I19" s="313">
        <v>51</v>
      </c>
      <c r="J19" s="311">
        <v>4.84</v>
      </c>
      <c r="K19" s="311" t="s">
        <v>593</v>
      </c>
      <c r="L19" s="311">
        <v>86</v>
      </c>
      <c r="M19" s="311">
        <v>118</v>
      </c>
      <c r="N19" s="314" t="s">
        <v>594</v>
      </c>
      <c r="O19" s="316">
        <v>5.52</v>
      </c>
      <c r="P19" s="494" t="s">
        <v>627</v>
      </c>
      <c r="Q19" s="495"/>
      <c r="R19" s="495"/>
      <c r="S19" s="495"/>
      <c r="T19" s="495"/>
      <c r="U19" s="495"/>
      <c r="V19" s="495"/>
      <c r="W19" s="495"/>
      <c r="X19" s="496"/>
    </row>
    <row r="20" spans="1:24" ht="235.5" customHeight="1" thickBot="1" x14ac:dyDescent="0.3">
      <c r="A20" s="311"/>
      <c r="B20" s="311"/>
      <c r="C20" s="311"/>
      <c r="D20" s="311"/>
      <c r="E20" s="311"/>
      <c r="F20" s="311"/>
      <c r="G20" s="311"/>
      <c r="H20" s="311"/>
      <c r="I20" s="313"/>
      <c r="J20" s="311"/>
      <c r="K20" s="311"/>
      <c r="L20" s="311"/>
      <c r="M20" s="311"/>
      <c r="N20" s="314"/>
      <c r="O20" s="316"/>
      <c r="P20" s="497"/>
      <c r="Q20" s="498"/>
      <c r="R20" s="498"/>
      <c r="S20" s="498"/>
      <c r="T20" s="498"/>
      <c r="U20" s="498"/>
      <c r="V20" s="498"/>
      <c r="W20" s="498"/>
      <c r="X20" s="499"/>
    </row>
    <row r="21" spans="1:24" ht="72.75" hidden="1" outlineLevel="1" thickBot="1" x14ac:dyDescent="0.3">
      <c r="A21" s="311" t="s">
        <v>595</v>
      </c>
      <c r="B21" s="311">
        <v>367</v>
      </c>
      <c r="C21" s="311" t="s">
        <v>596</v>
      </c>
      <c r="D21" s="311" t="s">
        <v>597</v>
      </c>
      <c r="E21" s="311" t="s">
        <v>598</v>
      </c>
      <c r="F21" s="311" t="s">
        <v>599</v>
      </c>
      <c r="G21" s="311">
        <v>4.66</v>
      </c>
      <c r="H21" s="311" t="s">
        <v>600</v>
      </c>
      <c r="I21" s="317"/>
      <c r="J21" s="311">
        <v>7.94</v>
      </c>
      <c r="K21" s="311" t="s">
        <v>601</v>
      </c>
      <c r="L21" s="311">
        <v>80</v>
      </c>
      <c r="M21" s="311">
        <v>131</v>
      </c>
      <c r="N21" s="314" t="s">
        <v>602</v>
      </c>
      <c r="O21" s="318"/>
    </row>
    <row r="22" spans="1:24" ht="72.75" hidden="1" outlineLevel="1" thickBot="1" x14ac:dyDescent="0.3">
      <c r="A22" s="311" t="s">
        <v>603</v>
      </c>
      <c r="B22" s="311">
        <v>378</v>
      </c>
      <c r="C22" s="311" t="s">
        <v>596</v>
      </c>
      <c r="D22" s="311" t="s">
        <v>597</v>
      </c>
      <c r="E22" s="311" t="s">
        <v>604</v>
      </c>
      <c r="F22" s="311" t="s">
        <v>566</v>
      </c>
      <c r="G22" s="311">
        <v>5.63</v>
      </c>
      <c r="H22" s="311" t="s">
        <v>600</v>
      </c>
      <c r="I22" s="317"/>
      <c r="J22" s="311">
        <v>8.98</v>
      </c>
      <c r="K22" s="311" t="s">
        <v>605</v>
      </c>
      <c r="L22" s="311">
        <v>80</v>
      </c>
      <c r="M22" s="311">
        <v>206</v>
      </c>
      <c r="N22" s="314" t="s">
        <v>606</v>
      </c>
      <c r="O22" s="317"/>
    </row>
    <row r="23" spans="1:24" ht="72.75" hidden="1" outlineLevel="1" thickBot="1" x14ac:dyDescent="0.3">
      <c r="A23" s="311" t="s">
        <v>607</v>
      </c>
      <c r="B23" s="311">
        <v>388</v>
      </c>
      <c r="C23" s="311" t="s">
        <v>608</v>
      </c>
      <c r="D23" s="311" t="s">
        <v>597</v>
      </c>
      <c r="E23" s="311" t="s">
        <v>609</v>
      </c>
      <c r="F23" s="311" t="s">
        <v>610</v>
      </c>
      <c r="G23" s="311">
        <v>12.96</v>
      </c>
      <c r="H23" s="311" t="s">
        <v>611</v>
      </c>
      <c r="I23" s="317"/>
      <c r="J23" s="311">
        <v>12.88</v>
      </c>
      <c r="K23" s="311" t="s">
        <v>612</v>
      </c>
      <c r="L23" s="311">
        <v>77</v>
      </c>
      <c r="M23" s="311">
        <v>150</v>
      </c>
      <c r="N23" s="314" t="s">
        <v>613</v>
      </c>
      <c r="O23" s="317"/>
    </row>
    <row r="24" spans="1:24" collapsed="1" x14ac:dyDescent="0.25"/>
  </sheetData>
  <mergeCells count="9">
    <mergeCell ref="P11:X11"/>
    <mergeCell ref="A3:X3"/>
    <mergeCell ref="P19:X20"/>
    <mergeCell ref="P2:X2"/>
    <mergeCell ref="P5:X5"/>
    <mergeCell ref="P6:X6"/>
    <mergeCell ref="P8:X8"/>
    <mergeCell ref="P9:X9"/>
    <mergeCell ref="P10:X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8ADDC-37DE-4477-AEC5-37FDB955BD28}">
  <dimension ref="A1:CB411"/>
  <sheetViews>
    <sheetView zoomScale="89" zoomScaleNormal="89" workbookViewId="0">
      <selection activeCell="N167" sqref="N167"/>
    </sheetView>
  </sheetViews>
  <sheetFormatPr defaultColWidth="9.140625" defaultRowHeight="15" x14ac:dyDescent="0.25"/>
  <cols>
    <col min="1" max="1" width="22.42578125" customWidth="1"/>
    <col min="4" max="4" width="16.7109375" customWidth="1"/>
    <col min="6" max="6" width="15.42578125" customWidth="1"/>
    <col min="7" max="7" width="19.5703125" customWidth="1"/>
    <col min="8" max="8" width="28.28515625" customWidth="1"/>
    <col min="11" max="11" width="20" customWidth="1"/>
    <col min="14" max="14" width="18.140625" customWidth="1"/>
    <col min="15" max="15" width="13.7109375" customWidth="1"/>
    <col min="16" max="16" width="9.140625" customWidth="1"/>
    <col min="19" max="19" width="19.140625" customWidth="1"/>
    <col min="20" max="20" width="11.140625" customWidth="1"/>
    <col min="22" max="22" width="13.85546875" customWidth="1"/>
    <col min="23" max="23" width="20.85546875" customWidth="1"/>
    <col min="24" max="24" width="9.140625" customWidth="1"/>
    <col min="26" max="26" width="16.7109375" customWidth="1"/>
    <col min="31" max="31" width="15.42578125" customWidth="1"/>
    <col min="35" max="35" width="15.140625" customWidth="1"/>
    <col min="38" max="38" width="17" customWidth="1"/>
    <col min="44" max="44" width="20.7109375" customWidth="1"/>
    <col min="47" max="47" width="25.28515625" customWidth="1"/>
    <col min="69" max="69" width="9.140625" customWidth="1"/>
  </cols>
  <sheetData>
    <row r="1" spans="1:52"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x14ac:dyDescent="0.25">
      <c r="A2" s="6"/>
      <c r="B2" s="6"/>
      <c r="C2" s="6"/>
      <c r="D2" s="6"/>
      <c r="E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x14ac:dyDescent="0.2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x14ac:dyDescent="0.2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x14ac:dyDescent="0.2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x14ac:dyDescent="0.25">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2"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x14ac:dyDescent="0.2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x14ac:dyDescent="0.2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ht="36.75" x14ac:dyDescent="0.25">
      <c r="A15" s="425" t="s">
        <v>216</v>
      </c>
      <c r="B15" s="426"/>
      <c r="C15" s="426"/>
      <c r="D15" s="426"/>
      <c r="E15" s="426"/>
      <c r="F15" s="426"/>
      <c r="G15" s="426"/>
      <c r="H15" s="426"/>
      <c r="I15" s="426"/>
      <c r="J15" s="426"/>
      <c r="K15" s="426"/>
      <c r="L15" s="426"/>
      <c r="M15" s="426"/>
      <c r="N15" s="426"/>
      <c r="O15" s="426"/>
      <c r="P15" s="426"/>
      <c r="Q15" s="426"/>
      <c r="R15" s="426"/>
      <c r="S15" s="426"/>
      <c r="T15" s="426"/>
      <c r="U15" s="426"/>
      <c r="V15" s="426"/>
      <c r="W15" s="42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2" ht="24" customHeight="1" x14ac:dyDescent="0.25">
      <c r="A16" s="449" t="s">
        <v>217</v>
      </c>
      <c r="B16" s="450"/>
      <c r="C16" s="450"/>
      <c r="D16" s="450"/>
      <c r="E16" s="450"/>
      <c r="F16" s="450"/>
      <c r="G16" s="450"/>
      <c r="H16" s="450"/>
      <c r="I16" s="450"/>
      <c r="J16" s="450"/>
      <c r="K16" s="450"/>
      <c r="L16" s="450"/>
      <c r="M16" s="450"/>
      <c r="N16" s="450"/>
      <c r="O16" s="450"/>
      <c r="P16" s="450"/>
      <c r="Q16" s="450"/>
      <c r="R16" s="450"/>
      <c r="S16" s="450"/>
      <c r="T16" s="450"/>
      <c r="U16" s="450"/>
      <c r="V16" s="450"/>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ht="21.75" customHeight="1" x14ac:dyDescent="0.25">
      <c r="A17" s="449" t="s">
        <v>317</v>
      </c>
      <c r="B17" s="450"/>
      <c r="C17" s="450"/>
      <c r="D17" s="450"/>
      <c r="E17" s="450"/>
      <c r="F17" s="450"/>
      <c r="G17" s="450"/>
      <c r="H17" s="450"/>
      <c r="I17" s="450"/>
      <c r="J17" s="450"/>
      <c r="K17" s="450"/>
      <c r="L17" s="450"/>
      <c r="M17" s="450"/>
      <c r="N17" s="450"/>
      <c r="O17" s="450"/>
      <c r="P17" s="450"/>
      <c r="Q17" s="450"/>
      <c r="R17" s="450"/>
      <c r="S17" s="450"/>
      <c r="T17" s="450"/>
      <c r="U17" s="450"/>
      <c r="V17" s="450"/>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ht="21.75" customHeight="1" x14ac:dyDescent="0.25">
      <c r="A18" s="449" t="s">
        <v>318</v>
      </c>
      <c r="B18" s="450"/>
      <c r="C18" s="450"/>
      <c r="D18" s="450"/>
      <c r="E18" s="450"/>
      <c r="F18" s="450"/>
      <c r="G18" s="450"/>
      <c r="H18" s="450"/>
      <c r="I18" s="450"/>
      <c r="J18" s="450"/>
      <c r="K18" s="450"/>
      <c r="L18" s="450"/>
      <c r="M18" s="450"/>
      <c r="N18" s="450"/>
      <c r="O18" s="450"/>
      <c r="P18" s="450"/>
      <c r="Q18" s="450"/>
      <c r="R18" s="450"/>
      <c r="S18" s="450"/>
      <c r="T18" s="450"/>
      <c r="U18" s="450"/>
      <c r="V18" s="450"/>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ht="23.25" customHeight="1" x14ac:dyDescent="0.25">
      <c r="A19" s="449" t="s">
        <v>319</v>
      </c>
      <c r="B19" s="450"/>
      <c r="C19" s="450"/>
      <c r="D19" s="450"/>
      <c r="E19" s="450"/>
      <c r="F19" s="450"/>
      <c r="G19" s="450"/>
      <c r="H19" s="450"/>
      <c r="I19" s="450"/>
      <c r="J19" s="450"/>
      <c r="K19" s="450"/>
      <c r="L19" s="450"/>
      <c r="M19" s="450"/>
      <c r="N19" s="450"/>
      <c r="O19" s="450"/>
      <c r="P19" s="450"/>
      <c r="Q19" s="450"/>
      <c r="R19" s="450"/>
      <c r="S19" s="450"/>
      <c r="T19" s="450"/>
      <c r="U19" s="450"/>
      <c r="V19" s="450"/>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ht="24" customHeight="1" x14ac:dyDescent="0.25">
      <c r="A20" s="449" t="s">
        <v>320</v>
      </c>
      <c r="B20" s="450"/>
      <c r="C20" s="450"/>
      <c r="D20" s="450"/>
      <c r="E20" s="450"/>
      <c r="F20" s="450"/>
      <c r="G20" s="450"/>
      <c r="H20" s="450"/>
      <c r="I20" s="450"/>
      <c r="J20" s="450"/>
      <c r="K20" s="450"/>
      <c r="L20" s="450"/>
      <c r="M20" s="450"/>
      <c r="N20" s="450"/>
      <c r="O20" s="450"/>
      <c r="P20" s="450"/>
      <c r="Q20" s="450"/>
      <c r="R20" s="450"/>
      <c r="S20" s="450"/>
      <c r="T20" s="450"/>
      <c r="U20" s="450"/>
      <c r="V20" s="450"/>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24.75" customHeight="1" x14ac:dyDescent="0.25">
      <c r="A21" s="449" t="s">
        <v>321</v>
      </c>
      <c r="B21" s="450"/>
      <c r="C21" s="450"/>
      <c r="D21" s="450"/>
      <c r="E21" s="450"/>
      <c r="F21" s="450"/>
      <c r="G21" s="450"/>
      <c r="H21" s="450"/>
      <c r="I21" s="450"/>
      <c r="J21" s="450"/>
      <c r="K21" s="450"/>
      <c r="L21" s="450"/>
      <c r="M21" s="450"/>
      <c r="N21" s="450"/>
      <c r="O21" s="450"/>
      <c r="P21" s="450"/>
      <c r="Q21" s="450"/>
      <c r="R21" s="450"/>
      <c r="S21" s="450"/>
      <c r="T21" s="450"/>
      <c r="U21" s="450"/>
      <c r="V21" s="450"/>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24.75" customHeight="1" x14ac:dyDescent="0.25">
      <c r="A22" s="449" t="s">
        <v>322</v>
      </c>
      <c r="B22" s="450"/>
      <c r="C22" s="450"/>
      <c r="D22" s="450"/>
      <c r="E22" s="450"/>
      <c r="F22" s="450"/>
      <c r="G22" s="450"/>
      <c r="H22" s="450"/>
      <c r="I22" s="450"/>
      <c r="J22" s="450"/>
      <c r="K22" s="450"/>
      <c r="L22" s="450"/>
      <c r="M22" s="450"/>
      <c r="N22" s="450"/>
      <c r="O22" s="450"/>
      <c r="P22" s="450"/>
      <c r="Q22" s="450"/>
      <c r="R22" s="450"/>
      <c r="S22" s="450"/>
      <c r="T22" s="450"/>
      <c r="U22" s="450"/>
      <c r="V22" s="450"/>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24" customHeight="1" x14ac:dyDescent="0.25">
      <c r="A23" s="449" t="s">
        <v>323</v>
      </c>
      <c r="B23" s="450"/>
      <c r="C23" s="450"/>
      <c r="D23" s="450"/>
      <c r="E23" s="450"/>
      <c r="F23" s="450"/>
      <c r="G23" s="450"/>
      <c r="H23" s="450"/>
      <c r="I23" s="450"/>
      <c r="J23" s="450"/>
      <c r="K23" s="450"/>
      <c r="L23" s="450"/>
      <c r="M23" s="450"/>
      <c r="N23" s="450"/>
      <c r="O23" s="450"/>
      <c r="P23" s="450"/>
      <c r="Q23" s="450"/>
      <c r="R23" s="450"/>
      <c r="S23" s="450"/>
      <c r="T23" s="450"/>
      <c r="U23" s="450"/>
      <c r="V23" s="450"/>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40.5" customHeight="1" x14ac:dyDescent="0.25">
      <c r="A24" s="449" t="s">
        <v>324</v>
      </c>
      <c r="B24" s="450"/>
      <c r="C24" s="450"/>
      <c r="D24" s="450"/>
      <c r="E24" s="450"/>
      <c r="F24" s="450"/>
      <c r="G24" s="450"/>
      <c r="H24" s="450"/>
      <c r="I24" s="450"/>
      <c r="J24" s="450"/>
      <c r="K24" s="450"/>
      <c r="L24" s="450"/>
      <c r="M24" s="450"/>
      <c r="N24" s="450"/>
      <c r="O24" s="450"/>
      <c r="P24" s="450"/>
      <c r="Q24" s="450"/>
      <c r="R24" s="450"/>
      <c r="S24" s="450"/>
      <c r="T24" s="450"/>
      <c r="U24" s="450"/>
      <c r="V24" s="450"/>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39" customHeight="1" x14ac:dyDescent="0.25">
      <c r="A25" s="449" t="s">
        <v>325</v>
      </c>
      <c r="B25" s="450"/>
      <c r="C25" s="450"/>
      <c r="D25" s="450"/>
      <c r="E25" s="450"/>
      <c r="F25" s="450"/>
      <c r="G25" s="450"/>
      <c r="H25" s="450"/>
      <c r="I25" s="450"/>
      <c r="J25" s="450"/>
      <c r="K25" s="450"/>
      <c r="L25" s="450"/>
      <c r="M25" s="450"/>
      <c r="N25" s="450"/>
      <c r="O25" s="450"/>
      <c r="P25" s="450"/>
      <c r="Q25" s="450"/>
      <c r="R25" s="450"/>
      <c r="S25" s="450"/>
      <c r="T25" s="450"/>
      <c r="U25" s="450"/>
      <c r="V25" s="450"/>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ht="41.25" customHeight="1" x14ac:dyDescent="0.25">
      <c r="A26" s="449" t="s">
        <v>326</v>
      </c>
      <c r="B26" s="450"/>
      <c r="C26" s="450"/>
      <c r="D26" s="450"/>
      <c r="E26" s="450"/>
      <c r="F26" s="450"/>
      <c r="G26" s="450"/>
      <c r="H26" s="450"/>
      <c r="I26" s="450"/>
      <c r="J26" s="450"/>
      <c r="K26" s="450"/>
      <c r="L26" s="450"/>
      <c r="M26" s="450"/>
      <c r="N26" s="450"/>
      <c r="O26" s="450"/>
      <c r="P26" s="450"/>
      <c r="Q26" s="450"/>
      <c r="R26" s="450"/>
      <c r="S26" s="450"/>
      <c r="T26" s="450"/>
      <c r="U26" s="450"/>
      <c r="V26" s="450"/>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ht="38.25" customHeight="1" x14ac:dyDescent="0.25">
      <c r="A27" s="449" t="s">
        <v>327</v>
      </c>
      <c r="B27" s="450"/>
      <c r="C27" s="450"/>
      <c r="D27" s="450"/>
      <c r="E27" s="450"/>
      <c r="F27" s="450"/>
      <c r="G27" s="450"/>
      <c r="H27" s="450"/>
      <c r="I27" s="450"/>
      <c r="J27" s="450"/>
      <c r="K27" s="450"/>
      <c r="L27" s="450"/>
      <c r="M27" s="450"/>
      <c r="N27" s="450"/>
      <c r="O27" s="450"/>
      <c r="P27" s="450"/>
      <c r="Q27" s="450"/>
      <c r="R27" s="450"/>
      <c r="S27" s="450"/>
      <c r="T27" s="450"/>
      <c r="U27" s="450"/>
      <c r="V27" s="450"/>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x14ac:dyDescent="0.25">
      <c r="A28" s="59"/>
      <c r="B28" s="59"/>
      <c r="C28" s="59"/>
      <c r="D28" s="59"/>
      <c r="E28" s="59"/>
      <c r="F28" s="59"/>
      <c r="G28" s="59"/>
      <c r="H28" s="59"/>
      <c r="I28" s="59"/>
      <c r="J28" s="59"/>
      <c r="K28" s="59"/>
      <c r="L28" s="59"/>
      <c r="M28" s="59"/>
      <c r="N28" s="59"/>
      <c r="O28" s="59"/>
      <c r="P28" s="59"/>
      <c r="Q28" s="59"/>
      <c r="R28" s="59"/>
      <c r="S28" s="59"/>
      <c r="T28" s="59"/>
      <c r="U28" s="59"/>
      <c r="V28" s="59"/>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80"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80"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80"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80"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80"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80"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80"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80"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C40" t="s">
        <v>309</v>
      </c>
      <c r="BD40" t="s">
        <v>310</v>
      </c>
      <c r="BE40" t="s">
        <v>311</v>
      </c>
      <c r="BN40" t="s">
        <v>303</v>
      </c>
      <c r="BO40" t="s">
        <v>307</v>
      </c>
      <c r="BP40" t="s">
        <v>308</v>
      </c>
    </row>
    <row r="41" spans="1:80"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E41" s="91"/>
      <c r="BF41" s="91"/>
      <c r="BG41" s="91"/>
      <c r="BH41" s="91"/>
      <c r="BI41" s="91"/>
      <c r="BJ41" s="91"/>
      <c r="BK41" s="91"/>
      <c r="BL41" s="91"/>
      <c r="BM41" s="91"/>
      <c r="BN41" s="91"/>
      <c r="BO41" s="91"/>
      <c r="BP41" s="91"/>
    </row>
    <row r="42" spans="1:80" x14ac:dyDescent="0.25">
      <c r="A42" s="6">
        <v>2</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80"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80"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80"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80"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row>
    <row r="47" spans="1:80"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row>
    <row r="48" spans="1:80" ht="90"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N48" s="90" t="s">
        <v>304</v>
      </c>
      <c r="BO48" s="90"/>
      <c r="BP48" s="90"/>
      <c r="BU48" t="s">
        <v>115</v>
      </c>
      <c r="BV48" t="s">
        <v>305</v>
      </c>
      <c r="BY48" t="s">
        <v>115</v>
      </c>
      <c r="CB48" t="s">
        <v>306</v>
      </c>
    </row>
    <row r="49" spans="1:59"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t="e">
        <f>((70/AB49)/E49)*1000</f>
        <v>#DIV/0!</v>
      </c>
      <c r="AL49" s="6"/>
      <c r="AM49" s="6"/>
      <c r="AN49" s="6"/>
      <c r="AO49" s="6"/>
      <c r="AP49" s="6"/>
      <c r="AQ49" s="6"/>
      <c r="AR49" s="6"/>
      <c r="AS49" s="6"/>
      <c r="AT49" s="6"/>
      <c r="AU49" s="6"/>
      <c r="AV49" s="6"/>
      <c r="AW49" s="6"/>
      <c r="AX49" s="6"/>
      <c r="AY49" s="6"/>
      <c r="AZ49" s="6"/>
      <c r="BA49" s="6"/>
      <c r="BB49" s="6" t="s">
        <v>158</v>
      </c>
      <c r="BC49" s="6"/>
      <c r="BD49" s="6"/>
      <c r="BE49" s="6"/>
      <c r="BF49" s="6"/>
      <c r="BG49" s="6"/>
    </row>
    <row r="50" spans="1:59" x14ac:dyDescent="0.25">
      <c r="A50" s="6"/>
      <c r="B50" s="6"/>
      <c r="C50" s="6" t="s">
        <v>312</v>
      </c>
      <c r="D50" s="87"/>
      <c r="E50" s="87">
        <v>89</v>
      </c>
      <c r="F50" s="87" t="s">
        <v>297</v>
      </c>
      <c r="G50" s="87">
        <v>80</v>
      </c>
      <c r="H50" s="87" t="s">
        <v>298</v>
      </c>
      <c r="I50" s="87">
        <v>3.4</v>
      </c>
      <c r="J50" s="6"/>
      <c r="K50" s="6" t="s">
        <v>300</v>
      </c>
      <c r="L50" s="6" t="s">
        <v>301</v>
      </c>
      <c r="M50" s="87">
        <v>120</v>
      </c>
      <c r="N50" s="87" t="s">
        <v>302</v>
      </c>
      <c r="O50" s="6"/>
      <c r="P50" s="6"/>
      <c r="Q50" s="6"/>
      <c r="R50" s="6"/>
      <c r="S50" s="6"/>
      <c r="T50" s="6"/>
      <c r="U50" s="6"/>
      <c r="V50" s="6"/>
      <c r="W50" s="87"/>
      <c r="X50" s="6"/>
      <c r="Y50" s="6"/>
      <c r="Z50" s="6"/>
      <c r="AA50" s="6"/>
      <c r="AB50" s="87">
        <v>61</v>
      </c>
      <c r="AC50" s="87">
        <v>8</v>
      </c>
      <c r="AD50" s="87">
        <v>31</v>
      </c>
      <c r="AE50" s="87">
        <v>74</v>
      </c>
      <c r="AF50" s="87">
        <v>6</v>
      </c>
      <c r="AG50" s="88">
        <v>62</v>
      </c>
      <c r="AH50" s="88">
        <v>3</v>
      </c>
      <c r="AI50" s="88">
        <v>3.41</v>
      </c>
      <c r="AJ50" s="88">
        <v>5</v>
      </c>
      <c r="AK50" s="6">
        <f>((70/AB50)/E50)*1000</f>
        <v>12.893718916927611</v>
      </c>
      <c r="AL50" s="87">
        <v>23.9</v>
      </c>
      <c r="AM50" s="6"/>
      <c r="AN50" s="6"/>
      <c r="AO50" s="6"/>
      <c r="AP50" s="87">
        <v>10</v>
      </c>
      <c r="AQ50" s="6"/>
      <c r="AR50" s="6"/>
      <c r="AS50" s="6"/>
      <c r="AT50" s="6"/>
      <c r="AU50" s="6"/>
      <c r="AV50" s="6"/>
      <c r="AW50" s="6"/>
      <c r="AX50" s="6"/>
      <c r="AY50" s="6"/>
      <c r="AZ50" s="6"/>
      <c r="BA50" s="6"/>
      <c r="BB50" s="6"/>
      <c r="BC50" s="6"/>
      <c r="BD50" s="6"/>
      <c r="BE50" s="6"/>
      <c r="BF50" s="6"/>
      <c r="BG50" s="6"/>
    </row>
    <row r="51" spans="1:59"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row>
    <row r="52" spans="1:59"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row>
    <row r="53" spans="1:59"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row>
    <row r="54" spans="1:59"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row>
    <row r="55" spans="1:59"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row>
    <row r="56" spans="1:59"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row>
    <row r="57" spans="1:59"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row>
    <row r="58" spans="1:59"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row>
    <row r="59" spans="1:59"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row>
    <row r="60" spans="1:59"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row>
    <row r="61" spans="1:59"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row>
    <row r="62" spans="1:59"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row>
    <row r="63" spans="1:59"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row>
    <row r="64" spans="1:59"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row>
    <row r="65" spans="1:59"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row>
    <row r="66" spans="1:59"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row>
    <row r="67" spans="1:59"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row>
    <row r="68" spans="1:59"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row>
    <row r="69" spans="1:59"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row>
    <row r="70" spans="1:59"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row>
    <row r="71" spans="1:59"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row>
    <row r="72" spans="1:59"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row>
    <row r="73" spans="1:59"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row>
    <row r="74" spans="1:59"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row>
    <row r="75" spans="1:59"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row>
    <row r="76" spans="1:59"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row>
    <row r="77" spans="1:59"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row>
    <row r="78" spans="1:59"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row>
    <row r="79" spans="1:59"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row>
    <row r="80" spans="1:59"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row>
    <row r="81" spans="1:59"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row>
    <row r="82" spans="1:59"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row>
    <row r="83" spans="1:59"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row>
    <row r="84" spans="1:59"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row>
    <row r="85" spans="1:59"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row>
    <row r="86" spans="1:59"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row>
    <row r="87" spans="1:59"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row>
    <row r="88" spans="1:59"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row>
    <row r="89" spans="1:59"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row>
    <row r="90" spans="1:59"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row>
    <row r="91" spans="1:59"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row>
    <row r="92" spans="1:59"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row>
    <row r="93" spans="1:59"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row>
    <row r="94" spans="1:59"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row>
    <row r="95" spans="1:59"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row>
    <row r="96" spans="1:59"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row>
    <row r="97" spans="1:59"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row>
    <row r="98" spans="1:59"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row>
    <row r="99" spans="1:59"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row>
    <row r="100" spans="1:59"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row>
    <row r="101" spans="1:59"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row>
    <row r="102" spans="1:59"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row>
    <row r="103" spans="1:59"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row>
    <row r="104" spans="1:59"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row>
    <row r="105" spans="1:59"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row>
    <row r="106" spans="1:59"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row>
    <row r="107" spans="1:59"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row>
    <row r="108" spans="1:59"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row>
    <row r="109" spans="1:59"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row>
    <row r="110" spans="1:59"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row>
    <row r="111" spans="1:59"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row>
    <row r="112" spans="1:59"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row>
    <row r="113" spans="1:59"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row>
    <row r="114" spans="1:59"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row>
    <row r="115" spans="1:59"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row>
    <row r="116" spans="1:59"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row>
    <row r="117" spans="1:59"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row>
    <row r="118" spans="1:59"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row>
    <row r="119" spans="1:59"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row>
    <row r="120" spans="1:59"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row>
    <row r="121" spans="1:59"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row>
    <row r="122" spans="1:59"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row>
    <row r="123" spans="1:59"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row>
    <row r="124" spans="1:59"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row>
    <row r="125" spans="1:59"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row>
    <row r="126" spans="1:59"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row>
    <row r="127" spans="1:59"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row>
    <row r="128" spans="1:59"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row>
    <row r="129" spans="1:59"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row>
    <row r="130" spans="1:59"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row>
    <row r="131" spans="1:59"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row>
    <row r="132" spans="1:59"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row>
    <row r="133" spans="1:59"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row>
    <row r="134" spans="1:59"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row>
    <row r="135" spans="1:59"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row>
    <row r="136" spans="1:59"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row>
    <row r="137" spans="1:59"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row>
    <row r="138" spans="1:59"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row>
    <row r="139" spans="1:59"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row>
    <row r="140" spans="1:59"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row>
    <row r="141" spans="1:59"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row>
    <row r="142" spans="1:59"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row>
    <row r="143" spans="1:59"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row>
    <row r="144" spans="1:59"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row>
    <row r="145" spans="1:59"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row>
    <row r="146" spans="1:59"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row>
    <row r="147" spans="1:59"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row>
    <row r="148" spans="1:59"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row>
    <row r="149" spans="1:59"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row>
    <row r="150" spans="1:59"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row>
    <row r="151" spans="1:59"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row>
    <row r="152" spans="1:59"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row>
    <row r="153" spans="1:59"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row>
    <row r="154" spans="1:59"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row>
    <row r="155" spans="1:59"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row>
    <row r="156" spans="1:59"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row>
    <row r="157" spans="1:59"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row>
    <row r="158" spans="1:59"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row>
    <row r="159" spans="1:59"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row>
    <row r="160" spans="1:59"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row>
    <row r="161" spans="1:59"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row>
    <row r="162" spans="1:59"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row>
    <row r="163" spans="1:59"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row>
    <row r="164" spans="1:59"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row>
    <row r="165" spans="1:59"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row>
    <row r="166" spans="1:59"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row>
    <row r="167" spans="1:59"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row>
    <row r="168" spans="1:59"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row>
    <row r="169" spans="1:59"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row>
    <row r="170" spans="1:59"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row>
    <row r="171" spans="1:59"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row>
    <row r="172" spans="1:59"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row>
    <row r="173" spans="1:59"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row>
    <row r="174" spans="1:59"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row>
    <row r="175" spans="1:59"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row>
    <row r="176" spans="1:59"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row>
    <row r="177" spans="1:59"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row>
    <row r="178" spans="1:59"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row>
    <row r="179" spans="1:59" x14ac:dyDescent="0.25">
      <c r="A179" s="6"/>
      <c r="B179" s="6"/>
      <c r="C179" s="6"/>
      <c r="D179" s="6"/>
      <c r="E179" s="6"/>
      <c r="F179" s="6"/>
      <c r="G179" s="6"/>
      <c r="H179" s="61"/>
      <c r="I179" s="61"/>
      <c r="J179" s="61"/>
      <c r="K179" s="61"/>
      <c r="L179" s="61"/>
      <c r="M179" s="61"/>
      <c r="N179" s="61"/>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row>
    <row r="180" spans="1:59"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row>
    <row r="181" spans="1:59"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row>
    <row r="182" spans="1:59"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row>
    <row r="183" spans="1:59"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row>
    <row r="184" spans="1:59"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row>
    <row r="185" spans="1:59"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row>
    <row r="186" spans="1:59"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row>
    <row r="187" spans="1:59"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row>
    <row r="188" spans="1:59"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row>
    <row r="189" spans="1:59"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row>
    <row r="190" spans="1:59"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row>
    <row r="191" spans="1:59"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row>
    <row r="192" spans="1:59"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row>
    <row r="193" spans="1:59"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row>
    <row r="194" spans="1:59"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row>
    <row r="195" spans="1:59"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row>
    <row r="196" spans="1:59"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row>
    <row r="197" spans="1:59"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row>
    <row r="198" spans="1:59"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row>
    <row r="199" spans="1:59"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row>
    <row r="200" spans="1:59"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row>
    <row r="201" spans="1:59"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row>
    <row r="202" spans="1:59"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row>
    <row r="203" spans="1:59"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row>
    <row r="204" spans="1:59"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row>
    <row r="205" spans="1:59"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row>
    <row r="206" spans="1:59"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row>
    <row r="207" spans="1:59"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row>
    <row r="208" spans="1:59"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row>
    <row r="209" spans="1:59"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row>
    <row r="210" spans="1:59"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row>
    <row r="211" spans="1:59"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row>
    <row r="212" spans="1:59"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row>
    <row r="213" spans="1:59"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row>
    <row r="214" spans="1:59"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row>
    <row r="215" spans="1:59"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row>
    <row r="216" spans="1:59"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row>
    <row r="217" spans="1:59"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row>
    <row r="218" spans="1:59"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row>
    <row r="219" spans="1:59"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row>
    <row r="220" spans="1:59"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row>
    <row r="221" spans="1:59"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row>
    <row r="222" spans="1:59"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row>
    <row r="223" spans="1:59"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row>
    <row r="224" spans="1:59"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row>
    <row r="225" spans="1:59"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row>
    <row r="226" spans="1:59"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row>
    <row r="227" spans="1:59"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row>
    <row r="228" spans="1:59"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row>
    <row r="229" spans="1:59"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row>
    <row r="230" spans="1:59"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row>
    <row r="231" spans="1:59"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row>
    <row r="232" spans="1:59"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row>
    <row r="233" spans="1:59"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row>
    <row r="234" spans="1:59"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row>
    <row r="235" spans="1:59"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row>
    <row r="236" spans="1:59"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row>
    <row r="237" spans="1:59"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row>
    <row r="238" spans="1:59"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row>
    <row r="239" spans="1:59"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row>
    <row r="240" spans="1:59"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row>
    <row r="241" spans="1:59"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row>
    <row r="242" spans="1:59"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row>
    <row r="243" spans="1:59"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row>
    <row r="244" spans="1:59"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row>
    <row r="245" spans="1:59"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row>
    <row r="246" spans="1:59"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row>
    <row r="247" spans="1:59"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row>
    <row r="248" spans="1:59"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row>
    <row r="249" spans="1:59"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row>
    <row r="250" spans="1:59"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row>
    <row r="251" spans="1:59"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row>
    <row r="252" spans="1:59"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row>
    <row r="253" spans="1:59"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row>
    <row r="254" spans="1:59"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row>
    <row r="255" spans="1:59"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row>
    <row r="256" spans="1:59"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row>
    <row r="257" spans="1:59"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row>
    <row r="258" spans="1:59"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row>
    <row r="259" spans="1:59"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row>
    <row r="260" spans="1:59"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row>
    <row r="261" spans="1:59"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row>
    <row r="262" spans="1:59"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row>
    <row r="263" spans="1:59"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row>
    <row r="264" spans="1:59"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row>
    <row r="265" spans="1:59"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row>
    <row r="266" spans="1:59"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row>
    <row r="267" spans="1:59"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row>
    <row r="268" spans="1:59"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row>
    <row r="269" spans="1:59"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row>
    <row r="270" spans="1:59"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row>
    <row r="271" spans="1:59"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row>
    <row r="272" spans="1:59"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row>
    <row r="273" spans="1:59"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row>
    <row r="274" spans="1:59"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row>
    <row r="275" spans="1:59"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row>
    <row r="276" spans="1:59"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row>
    <row r="277" spans="1:59"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row>
    <row r="278" spans="1:59"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row>
    <row r="279" spans="1:59"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row>
    <row r="280" spans="1:59"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row>
    <row r="281" spans="1:59"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row>
    <row r="282" spans="1:59"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row>
    <row r="283" spans="1:59"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row>
    <row r="284" spans="1:59"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row>
    <row r="285" spans="1:59"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row>
    <row r="286" spans="1:59"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row>
    <row r="287" spans="1:59" x14ac:dyDescent="0.25">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row>
    <row r="288" spans="1:59" ht="36.75" customHeight="1" x14ac:dyDescent="0.25">
      <c r="A288" s="452" t="s">
        <v>218</v>
      </c>
      <c r="B288" s="452"/>
      <c r="C288" s="452"/>
      <c r="D288" s="452"/>
      <c r="E288" s="452"/>
      <c r="F288" s="452"/>
      <c r="G288" s="452"/>
      <c r="H288" s="452"/>
      <c r="I288" s="452"/>
      <c r="J288" s="452"/>
      <c r="K288" s="452"/>
      <c r="L288" s="452"/>
      <c r="M288" s="452"/>
      <c r="N288" s="452"/>
      <c r="O288" s="452"/>
      <c r="P288" s="452"/>
      <c r="Q288" s="452"/>
      <c r="R288" s="452"/>
      <c r="S288" s="452"/>
      <c r="T288" s="452"/>
      <c r="U288" s="452"/>
      <c r="V288" s="452"/>
      <c r="W288" s="452"/>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row>
    <row r="289" spans="1:59" ht="24.75" customHeight="1" x14ac:dyDescent="0.25">
      <c r="A289" s="451" t="s">
        <v>219</v>
      </c>
      <c r="B289" s="451"/>
      <c r="C289" s="451"/>
      <c r="D289" s="451"/>
      <c r="E289" s="451"/>
      <c r="F289" s="451"/>
      <c r="G289" s="451"/>
      <c r="H289" s="451"/>
      <c r="I289" s="451"/>
      <c r="J289" s="451"/>
      <c r="K289" s="451"/>
      <c r="L289" s="451"/>
      <c r="M289" s="451"/>
      <c r="N289" s="451"/>
      <c r="O289" s="451"/>
      <c r="P289" s="451"/>
      <c r="Q289" s="451"/>
      <c r="R289" s="451"/>
      <c r="S289" s="451"/>
      <c r="T289" s="451"/>
      <c r="U289" s="451"/>
      <c r="V289" s="451"/>
      <c r="W289" s="61"/>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row>
    <row r="290" spans="1:59" ht="70.5" customHeight="1" x14ac:dyDescent="0.25">
      <c r="A290" s="451" t="s">
        <v>220</v>
      </c>
      <c r="B290" s="451"/>
      <c r="C290" s="451"/>
      <c r="D290" s="451"/>
      <c r="E290" s="451"/>
      <c r="F290" s="451"/>
      <c r="G290" s="451"/>
      <c r="H290" s="451"/>
      <c r="I290" s="451"/>
      <c r="J290" s="451"/>
      <c r="K290" s="451"/>
      <c r="L290" s="451"/>
      <c r="M290" s="451"/>
      <c r="N290" s="451"/>
      <c r="O290" s="451"/>
      <c r="P290" s="451"/>
      <c r="Q290" s="451"/>
      <c r="R290" s="451"/>
      <c r="S290" s="451"/>
      <c r="T290" s="451"/>
      <c r="U290" s="451"/>
      <c r="V290" s="451"/>
      <c r="W290" s="61"/>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row>
    <row r="291" spans="1:59" ht="48.75" customHeight="1" x14ac:dyDescent="0.25">
      <c r="A291" s="451" t="s">
        <v>221</v>
      </c>
      <c r="B291" s="451"/>
      <c r="C291" s="451"/>
      <c r="D291" s="451"/>
      <c r="E291" s="451"/>
      <c r="F291" s="451"/>
      <c r="G291" s="451"/>
      <c r="H291" s="451"/>
      <c r="I291" s="451"/>
      <c r="J291" s="451"/>
      <c r="K291" s="451"/>
      <c r="L291" s="451"/>
      <c r="M291" s="451"/>
      <c r="N291" s="451"/>
      <c r="O291" s="451"/>
      <c r="P291" s="451"/>
      <c r="Q291" s="451"/>
      <c r="R291" s="451"/>
      <c r="S291" s="451"/>
      <c r="T291" s="451"/>
      <c r="U291" s="451"/>
      <c r="V291" s="451"/>
      <c r="W291" s="61"/>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row>
    <row r="292" spans="1:59" ht="79.5" customHeight="1" x14ac:dyDescent="0.25">
      <c r="A292" s="451" t="s">
        <v>222</v>
      </c>
      <c r="B292" s="451"/>
      <c r="C292" s="451"/>
      <c r="D292" s="451"/>
      <c r="E292" s="451"/>
      <c r="F292" s="451"/>
      <c r="G292" s="451"/>
      <c r="H292" s="451"/>
      <c r="I292" s="451"/>
      <c r="J292" s="451"/>
      <c r="K292" s="451"/>
      <c r="L292" s="451"/>
      <c r="M292" s="451"/>
      <c r="N292" s="451"/>
      <c r="O292" s="451"/>
      <c r="P292" s="451"/>
      <c r="Q292" s="451"/>
      <c r="R292" s="451"/>
      <c r="S292" s="451"/>
      <c r="T292" s="451"/>
      <c r="U292" s="451"/>
      <c r="V292" s="451"/>
      <c r="W292" s="61"/>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row>
    <row r="293" spans="1:59" ht="67.5" customHeight="1" x14ac:dyDescent="0.25">
      <c r="A293" s="451" t="s">
        <v>223</v>
      </c>
      <c r="B293" s="451"/>
      <c r="C293" s="451"/>
      <c r="D293" s="451"/>
      <c r="E293" s="451"/>
      <c r="F293" s="451"/>
      <c r="G293" s="451"/>
      <c r="H293" s="451"/>
      <c r="I293" s="451"/>
      <c r="J293" s="451"/>
      <c r="K293" s="451"/>
      <c r="L293" s="451"/>
      <c r="M293" s="451"/>
      <c r="N293" s="451"/>
      <c r="O293" s="451"/>
      <c r="P293" s="451"/>
      <c r="Q293" s="451"/>
      <c r="R293" s="451"/>
      <c r="S293" s="451"/>
      <c r="T293" s="451"/>
      <c r="U293" s="451"/>
      <c r="V293" s="451"/>
      <c r="W293" s="61"/>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row>
    <row r="294" spans="1:59" ht="166.5" customHeight="1" x14ac:dyDescent="0.25">
      <c r="A294" s="451" t="s">
        <v>224</v>
      </c>
      <c r="B294" s="451"/>
      <c r="C294" s="451"/>
      <c r="D294" s="451"/>
      <c r="E294" s="451"/>
      <c r="F294" s="451"/>
      <c r="G294" s="451"/>
      <c r="H294" s="451"/>
      <c r="I294" s="451"/>
      <c r="J294" s="451"/>
      <c r="K294" s="451"/>
      <c r="L294" s="451"/>
      <c r="M294" s="451"/>
      <c r="N294" s="451"/>
      <c r="O294" s="451"/>
      <c r="P294" s="451"/>
      <c r="Q294" s="451"/>
      <c r="R294" s="451"/>
      <c r="S294" s="451"/>
      <c r="T294" s="451"/>
      <c r="U294" s="451"/>
      <c r="V294" s="451"/>
      <c r="W294" s="61"/>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row>
    <row r="295" spans="1:59" ht="76.5" customHeight="1" x14ac:dyDescent="0.25">
      <c r="A295" s="451" t="s">
        <v>225</v>
      </c>
      <c r="B295" s="451"/>
      <c r="C295" s="451"/>
      <c r="D295" s="451"/>
      <c r="E295" s="451"/>
      <c r="F295" s="451"/>
      <c r="G295" s="451"/>
      <c r="H295" s="451"/>
      <c r="I295" s="451"/>
      <c r="J295" s="451"/>
      <c r="K295" s="451"/>
      <c r="L295" s="451"/>
      <c r="M295" s="451"/>
      <c r="N295" s="451"/>
      <c r="O295" s="451"/>
      <c r="P295" s="451"/>
      <c r="Q295" s="451"/>
      <c r="R295" s="451"/>
      <c r="S295" s="451"/>
      <c r="T295" s="451"/>
      <c r="U295" s="451"/>
      <c r="V295" s="451"/>
      <c r="W295" s="61"/>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row>
    <row r="296" spans="1:59" ht="88.5" customHeight="1" x14ac:dyDescent="0.25">
      <c r="A296" s="451" t="s">
        <v>226</v>
      </c>
      <c r="B296" s="451"/>
      <c r="C296" s="451"/>
      <c r="D296" s="451"/>
      <c r="E296" s="451"/>
      <c r="F296" s="451"/>
      <c r="G296" s="451"/>
      <c r="H296" s="451"/>
      <c r="I296" s="451"/>
      <c r="J296" s="451"/>
      <c r="K296" s="451"/>
      <c r="L296" s="451"/>
      <c r="M296" s="451"/>
      <c r="N296" s="451"/>
      <c r="O296" s="451"/>
      <c r="P296" s="451"/>
      <c r="Q296" s="451"/>
      <c r="R296" s="451"/>
      <c r="S296" s="451"/>
      <c r="T296" s="451"/>
      <c r="U296" s="451"/>
      <c r="V296" s="451"/>
      <c r="W296" s="61"/>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row>
    <row r="297" spans="1:59" ht="76.5" customHeight="1" x14ac:dyDescent="0.25">
      <c r="A297" s="451" t="s">
        <v>227</v>
      </c>
      <c r="B297" s="451"/>
      <c r="C297" s="451"/>
      <c r="D297" s="451"/>
      <c r="E297" s="451"/>
      <c r="F297" s="451"/>
      <c r="G297" s="451"/>
      <c r="H297" s="451"/>
      <c r="I297" s="451"/>
      <c r="J297" s="451"/>
      <c r="K297" s="451"/>
      <c r="L297" s="451"/>
      <c r="M297" s="451"/>
      <c r="N297" s="451"/>
      <c r="O297" s="451"/>
      <c r="P297" s="451"/>
      <c r="Q297" s="451"/>
      <c r="R297" s="451"/>
      <c r="S297" s="451"/>
      <c r="T297" s="451"/>
      <c r="U297" s="451"/>
      <c r="V297" s="451"/>
      <c r="W297" s="61"/>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row>
    <row r="298" spans="1:59" ht="18.75" x14ac:dyDescent="0.25">
      <c r="A298" s="451"/>
      <c r="B298" s="451"/>
      <c r="C298" s="451"/>
      <c r="D298" s="451"/>
      <c r="E298" s="451"/>
      <c r="F298" s="451"/>
      <c r="G298" s="451"/>
      <c r="H298" s="451"/>
      <c r="I298" s="451"/>
      <c r="J298" s="451"/>
      <c r="K298" s="451"/>
      <c r="L298" s="451"/>
      <c r="M298" s="451"/>
      <c r="N298" s="451"/>
      <c r="O298" s="451"/>
      <c r="P298" s="451"/>
      <c r="Q298" s="451"/>
      <c r="R298" s="451"/>
      <c r="S298" s="451"/>
      <c r="T298" s="451"/>
      <c r="U298" s="451"/>
      <c r="V298" s="451"/>
      <c r="W298" s="61"/>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row>
    <row r="299" spans="1:59" ht="18.75" x14ac:dyDescent="0.25">
      <c r="A299" s="451"/>
      <c r="B299" s="451"/>
      <c r="C299" s="451"/>
      <c r="D299" s="451"/>
      <c r="E299" s="451"/>
      <c r="F299" s="451"/>
      <c r="G299" s="451"/>
      <c r="H299" s="451"/>
      <c r="I299" s="451"/>
      <c r="J299" s="451"/>
      <c r="K299" s="451"/>
      <c r="L299" s="451"/>
      <c r="M299" s="451"/>
      <c r="N299" s="451"/>
      <c r="O299" s="451"/>
      <c r="P299" s="451"/>
      <c r="Q299" s="451"/>
      <c r="R299" s="451"/>
      <c r="S299" s="451"/>
      <c r="T299" s="451"/>
      <c r="U299" s="451"/>
      <c r="V299" s="451"/>
      <c r="W299" s="61"/>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row>
    <row r="300" spans="1:59" ht="18.75" x14ac:dyDescent="0.25">
      <c r="A300" s="454"/>
      <c r="B300" s="455"/>
      <c r="C300" s="455"/>
      <c r="D300" s="455"/>
      <c r="E300" s="455"/>
      <c r="F300" s="455"/>
      <c r="G300" s="455"/>
      <c r="H300" s="455"/>
      <c r="I300" s="455"/>
      <c r="J300" s="455"/>
      <c r="K300" s="455"/>
      <c r="L300" s="455"/>
      <c r="M300" s="455"/>
      <c r="N300" s="455"/>
      <c r="O300" s="455"/>
      <c r="P300" s="455"/>
      <c r="Q300" s="455"/>
      <c r="R300" s="455"/>
      <c r="S300" s="455"/>
      <c r="T300" s="455"/>
      <c r="U300" s="455"/>
      <c r="V300" s="455"/>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row>
    <row r="301" spans="1:59" ht="33.7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row>
    <row r="302" spans="1:59"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row>
    <row r="303" spans="1:59" x14ac:dyDescent="0.25">
      <c r="A303" s="6" t="s">
        <v>186</v>
      </c>
      <c r="B303" s="6"/>
      <c r="C303" s="6"/>
      <c r="D303" s="6" t="s">
        <v>191</v>
      </c>
      <c r="E303" s="6"/>
      <c r="H303" s="6" t="s">
        <v>192</v>
      </c>
      <c r="K303" s="6" t="s">
        <v>194</v>
      </c>
      <c r="N303" s="6" t="s">
        <v>206</v>
      </c>
      <c r="S303" s="6" t="s">
        <v>205</v>
      </c>
      <c r="V303" s="6" t="s">
        <v>177</v>
      </c>
      <c r="W303" s="6"/>
      <c r="X303" s="6"/>
      <c r="Y303" s="6"/>
      <c r="Z303" s="6" t="s">
        <v>178</v>
      </c>
      <c r="AA303" s="6"/>
      <c r="AB303" s="6"/>
      <c r="AC303" s="6"/>
      <c r="AD303" s="6"/>
      <c r="AE303" s="6" t="s">
        <v>179</v>
      </c>
      <c r="AF303" s="6"/>
      <c r="AG303" s="6"/>
      <c r="AH303" s="6"/>
      <c r="AI303" s="6" t="s">
        <v>181</v>
      </c>
      <c r="AJ303" s="6"/>
      <c r="AK303" s="6"/>
      <c r="AL303" s="6" t="s">
        <v>182</v>
      </c>
      <c r="AM303" s="6"/>
      <c r="AN303" s="6"/>
      <c r="AW303" s="6"/>
      <c r="AX303" s="6"/>
      <c r="AY303" s="6"/>
      <c r="AZ303" s="6"/>
      <c r="BA303" s="6"/>
      <c r="BB303" s="6"/>
      <c r="BC303" s="6"/>
      <c r="BD303" s="6"/>
      <c r="BE303" s="6"/>
      <c r="BF303" s="6"/>
      <c r="BG303" s="6"/>
    </row>
    <row r="304" spans="1:59" x14ac:dyDescent="0.25">
      <c r="A304" s="57"/>
      <c r="B304" s="57" t="s">
        <v>176</v>
      </c>
      <c r="C304" s="6"/>
      <c r="D304" s="57"/>
      <c r="E304" s="57" t="s">
        <v>180</v>
      </c>
      <c r="F304" s="28" t="s">
        <v>190</v>
      </c>
      <c r="H304" s="57"/>
      <c r="I304" s="28" t="s">
        <v>193</v>
      </c>
      <c r="K304" s="57"/>
      <c r="L304" s="28" t="s">
        <v>193</v>
      </c>
      <c r="N304" s="57"/>
      <c r="O304" s="28" t="s">
        <v>204</v>
      </c>
      <c r="P304" s="28"/>
      <c r="Q304" s="28"/>
      <c r="S304" s="57"/>
      <c r="T304" s="28" t="s">
        <v>204</v>
      </c>
      <c r="V304" s="57"/>
      <c r="W304" s="57" t="s">
        <v>176</v>
      </c>
      <c r="X304" s="6"/>
      <c r="Y304" s="6"/>
      <c r="Z304" s="57"/>
      <c r="AA304" s="57" t="s">
        <v>176</v>
      </c>
      <c r="AB304" s="6"/>
      <c r="AC304" s="6"/>
      <c r="AD304" s="6"/>
      <c r="AE304" s="57"/>
      <c r="AF304" s="57" t="s">
        <v>180</v>
      </c>
      <c r="AG304" s="6"/>
      <c r="AH304" s="6"/>
      <c r="AI304" s="57"/>
      <c r="AJ304" s="57" t="s">
        <v>180</v>
      </c>
      <c r="AK304" s="6"/>
      <c r="AL304" s="57"/>
      <c r="AM304" s="57" t="s">
        <v>185</v>
      </c>
      <c r="AN304" s="6"/>
      <c r="AW304" s="6"/>
      <c r="AX304" s="6"/>
      <c r="AY304" s="6"/>
      <c r="AZ304" s="6"/>
      <c r="BA304" s="6"/>
      <c r="BB304" s="6"/>
      <c r="BC304" s="6"/>
      <c r="BD304" s="6"/>
      <c r="BE304" s="6"/>
      <c r="BF304" s="6"/>
      <c r="BG304" s="6"/>
    </row>
    <row r="305" spans="1:59" x14ac:dyDescent="0.25">
      <c r="A305" s="57" t="s">
        <v>171</v>
      </c>
      <c r="B305" s="57">
        <v>15.97</v>
      </c>
      <c r="C305" s="6"/>
      <c r="D305" s="57" t="s">
        <v>52</v>
      </c>
      <c r="E305" s="57">
        <v>101</v>
      </c>
      <c r="F305" s="28">
        <v>70.900000000000006</v>
      </c>
      <c r="H305" s="57" t="s">
        <v>171</v>
      </c>
      <c r="I305" s="28">
        <v>0.16</v>
      </c>
      <c r="K305" s="57" t="s">
        <v>171</v>
      </c>
      <c r="L305" s="28">
        <v>0.2</v>
      </c>
      <c r="N305" s="57" t="s">
        <v>175</v>
      </c>
      <c r="O305" s="28">
        <v>69.900000000000006</v>
      </c>
      <c r="P305" s="28"/>
      <c r="S305" s="57" t="s">
        <v>171</v>
      </c>
      <c r="T305" s="28">
        <v>9.2100000000000009</v>
      </c>
      <c r="V305" s="57" t="s">
        <v>175</v>
      </c>
      <c r="W305" s="57">
        <v>104</v>
      </c>
      <c r="X305" s="6"/>
      <c r="Y305" s="6"/>
      <c r="Z305" s="57" t="s">
        <v>175</v>
      </c>
      <c r="AA305" s="57">
        <v>120</v>
      </c>
      <c r="AB305" s="6"/>
      <c r="AC305" s="6"/>
      <c r="AD305" s="6"/>
      <c r="AE305" s="57" t="s">
        <v>172</v>
      </c>
      <c r="AF305" s="57">
        <v>15.5</v>
      </c>
      <c r="AG305" s="6"/>
      <c r="AH305" s="6"/>
      <c r="AI305" s="57" t="s">
        <v>175</v>
      </c>
      <c r="AJ305" s="57">
        <v>23.86</v>
      </c>
      <c r="AK305" s="6"/>
      <c r="AL305" s="57" t="s">
        <v>52</v>
      </c>
      <c r="AM305" s="57">
        <v>74</v>
      </c>
      <c r="AN305" s="6"/>
      <c r="AW305" s="6"/>
      <c r="AX305" s="6"/>
      <c r="AY305" s="6"/>
      <c r="AZ305" s="6"/>
      <c r="BA305" s="6"/>
      <c r="BB305" s="6"/>
      <c r="BC305" s="6"/>
      <c r="BD305" s="6"/>
      <c r="BE305" s="6"/>
      <c r="BF305" s="6"/>
      <c r="BG305" s="6"/>
    </row>
    <row r="306" spans="1:59" x14ac:dyDescent="0.25">
      <c r="A306" s="57" t="s">
        <v>175</v>
      </c>
      <c r="B306" s="57">
        <v>19.12</v>
      </c>
      <c r="C306" s="6"/>
      <c r="D306" s="57" t="s">
        <v>171</v>
      </c>
      <c r="E306" s="57">
        <v>101</v>
      </c>
      <c r="F306" s="28">
        <v>79.7</v>
      </c>
      <c r="H306" s="57" t="s">
        <v>175</v>
      </c>
      <c r="I306" s="28">
        <v>0.17</v>
      </c>
      <c r="K306" s="57" t="s">
        <v>175</v>
      </c>
      <c r="L306" s="28">
        <v>0.24</v>
      </c>
      <c r="N306" s="57" t="s">
        <v>172</v>
      </c>
      <c r="O306" s="28">
        <v>109.95</v>
      </c>
      <c r="P306" s="28"/>
      <c r="S306" s="57" t="s">
        <v>172</v>
      </c>
      <c r="T306" s="28">
        <v>5.64</v>
      </c>
      <c r="V306" s="57" t="s">
        <v>171</v>
      </c>
      <c r="W306" s="57">
        <v>87</v>
      </c>
      <c r="X306" s="6"/>
      <c r="Y306" s="6"/>
      <c r="Z306" s="57" t="s">
        <v>171</v>
      </c>
      <c r="AA306" s="57">
        <v>120</v>
      </c>
      <c r="AB306" s="6"/>
      <c r="AC306" s="6"/>
      <c r="AD306" s="6"/>
      <c r="AE306" s="57" t="s">
        <v>171</v>
      </c>
      <c r="AF306" s="57">
        <v>17.3</v>
      </c>
      <c r="AG306" s="6"/>
      <c r="AH306" s="6"/>
      <c r="AI306" s="57" t="s">
        <v>172</v>
      </c>
      <c r="AJ306" s="57">
        <v>23.97</v>
      </c>
      <c r="AK306" s="6"/>
      <c r="AL306" s="57" t="s">
        <v>175</v>
      </c>
      <c r="AM306" s="57">
        <v>67</v>
      </c>
      <c r="AN306" s="6"/>
      <c r="AW306" s="6"/>
      <c r="AX306" s="6"/>
      <c r="AY306" s="6"/>
      <c r="AZ306" s="6"/>
      <c r="BA306" s="6"/>
      <c r="BB306" s="6"/>
      <c r="BC306" s="6"/>
      <c r="BD306" s="6"/>
      <c r="BE306" s="6"/>
      <c r="BF306" s="6"/>
      <c r="BG306" s="6"/>
    </row>
    <row r="307" spans="1:59" x14ac:dyDescent="0.25">
      <c r="A307" s="57" t="s">
        <v>172</v>
      </c>
      <c r="B307" s="57">
        <v>19.489999999999998</v>
      </c>
      <c r="C307" s="6"/>
      <c r="D307" s="57" t="s">
        <v>172</v>
      </c>
      <c r="E307" s="57">
        <v>97</v>
      </c>
      <c r="F307" s="28">
        <v>79.7</v>
      </c>
      <c r="H307" s="57" t="s">
        <v>172</v>
      </c>
      <c r="I307" s="28">
        <v>0.2</v>
      </c>
      <c r="K307" s="57" t="s">
        <v>172</v>
      </c>
      <c r="L307" s="28">
        <v>0.24</v>
      </c>
      <c r="N307" s="57" t="s">
        <v>171</v>
      </c>
      <c r="O307" s="28">
        <v>149</v>
      </c>
      <c r="P307" s="28"/>
      <c r="S307" s="57" t="s">
        <v>52</v>
      </c>
      <c r="T307" s="28">
        <v>5.63</v>
      </c>
      <c r="V307" s="57" t="s">
        <v>172</v>
      </c>
      <c r="W307" s="57">
        <v>85</v>
      </c>
      <c r="X307" s="6"/>
      <c r="Y307" s="6"/>
      <c r="Z307" s="57" t="s">
        <v>172</v>
      </c>
      <c r="AA307" s="57">
        <v>120</v>
      </c>
      <c r="AB307" s="6"/>
      <c r="AC307" s="6"/>
      <c r="AD307" s="6"/>
      <c r="AE307" s="57" t="s">
        <v>175</v>
      </c>
      <c r="AF307" s="57">
        <v>17.5</v>
      </c>
      <c r="AG307" s="6"/>
      <c r="AH307" s="6"/>
      <c r="AI307" s="57" t="s">
        <v>171</v>
      </c>
      <c r="AJ307" s="57">
        <v>25.69</v>
      </c>
      <c r="AK307" s="6"/>
      <c r="AL307" s="57" t="s">
        <v>171</v>
      </c>
      <c r="AM307" s="57">
        <v>67</v>
      </c>
      <c r="AN307" s="6"/>
      <c r="AW307" s="6"/>
      <c r="AX307" s="6"/>
      <c r="AY307" s="6"/>
      <c r="AZ307" s="6"/>
      <c r="BA307" s="6"/>
      <c r="BB307" s="6"/>
      <c r="BC307" s="6"/>
      <c r="BD307" s="6"/>
      <c r="BE307" s="6"/>
      <c r="BF307" s="6"/>
      <c r="BG307" s="6"/>
    </row>
    <row r="308" spans="1:59" x14ac:dyDescent="0.25">
      <c r="A308" s="57" t="s">
        <v>52</v>
      </c>
      <c r="B308" s="57">
        <v>26.45</v>
      </c>
      <c r="C308" s="6"/>
      <c r="D308" s="57" t="s">
        <v>175</v>
      </c>
      <c r="E308" s="57">
        <v>110</v>
      </c>
      <c r="F308" s="28">
        <v>80.36</v>
      </c>
      <c r="H308" s="57" t="s">
        <v>52</v>
      </c>
      <c r="I308" s="28">
        <v>0.26</v>
      </c>
      <c r="K308" s="57" t="s">
        <v>52</v>
      </c>
      <c r="L308" s="28">
        <v>0.37</v>
      </c>
      <c r="N308" s="57" t="s">
        <v>52</v>
      </c>
      <c r="O308" s="28">
        <v>149.94999999999999</v>
      </c>
      <c r="P308" s="28"/>
      <c r="S308" s="57" t="s">
        <v>175</v>
      </c>
      <c r="T308" s="28">
        <v>3.61</v>
      </c>
      <c r="V308" s="57" t="s">
        <v>52</v>
      </c>
      <c r="W308" s="57">
        <v>82</v>
      </c>
      <c r="X308" s="6"/>
      <c r="Y308" s="6"/>
      <c r="Z308" s="57" t="s">
        <v>52</v>
      </c>
      <c r="AA308" s="57">
        <v>120</v>
      </c>
      <c r="AB308" s="6"/>
      <c r="AC308" s="6"/>
      <c r="AD308" s="6"/>
      <c r="AE308" s="57" t="s">
        <v>52</v>
      </c>
      <c r="AF308" s="57">
        <v>19</v>
      </c>
      <c r="AG308" s="6"/>
      <c r="AH308" s="6"/>
      <c r="AI308" s="57" t="s">
        <v>52</v>
      </c>
      <c r="AJ308" s="57">
        <v>28.22</v>
      </c>
      <c r="AK308" s="6"/>
      <c r="AL308" s="57" t="s">
        <v>172</v>
      </c>
      <c r="AM308" s="57">
        <v>65</v>
      </c>
      <c r="AN308" s="6"/>
      <c r="AW308" s="6"/>
      <c r="AX308" s="6"/>
      <c r="AY308" s="6"/>
      <c r="AZ308" s="6"/>
      <c r="BA308" s="6"/>
      <c r="BB308" s="6"/>
      <c r="BC308" s="6"/>
      <c r="BD308" s="6"/>
      <c r="BE308" s="6"/>
      <c r="BF308" s="6"/>
      <c r="BG308" s="6"/>
    </row>
    <row r="309" spans="1:59" x14ac:dyDescent="0.25">
      <c r="A309" s="221" t="s">
        <v>341</v>
      </c>
      <c r="B309" s="57">
        <v>59.89</v>
      </c>
      <c r="C309" s="6"/>
      <c r="D309" s="221" t="s">
        <v>341</v>
      </c>
      <c r="E309" s="57">
        <v>89</v>
      </c>
      <c r="F309" s="28">
        <v>80</v>
      </c>
      <c r="H309" s="221" t="s">
        <v>341</v>
      </c>
      <c r="I309" s="28">
        <v>0.67</v>
      </c>
      <c r="K309" s="221" t="s">
        <v>341</v>
      </c>
      <c r="L309" s="57">
        <v>0.75</v>
      </c>
      <c r="N309" s="221" t="s">
        <v>341</v>
      </c>
      <c r="O309" s="28">
        <v>200</v>
      </c>
      <c r="P309" s="28"/>
      <c r="S309" s="221" t="s">
        <v>341</v>
      </c>
      <c r="T309" s="28">
        <v>3.34</v>
      </c>
      <c r="V309" s="221" t="s">
        <v>341</v>
      </c>
      <c r="W309" s="57">
        <v>61</v>
      </c>
      <c r="X309" s="6"/>
      <c r="Y309" s="6"/>
      <c r="Z309" s="221" t="s">
        <v>341</v>
      </c>
      <c r="AA309" s="57">
        <v>74</v>
      </c>
      <c r="AB309" s="6"/>
      <c r="AC309" s="6"/>
      <c r="AD309" s="6"/>
      <c r="AE309" s="221" t="s">
        <v>341</v>
      </c>
      <c r="AF309" s="57">
        <v>23.9</v>
      </c>
      <c r="AG309" s="6"/>
      <c r="AH309" s="6"/>
      <c r="AI309" s="221" t="s">
        <v>341</v>
      </c>
      <c r="AJ309" s="57">
        <v>40.28</v>
      </c>
      <c r="AK309" s="6"/>
      <c r="AL309" s="221" t="s">
        <v>341</v>
      </c>
      <c r="AM309" s="57">
        <v>62</v>
      </c>
      <c r="AN309" s="6"/>
      <c r="AW309" s="6"/>
      <c r="AX309" s="6"/>
      <c r="AY309" s="6"/>
      <c r="AZ309" s="6"/>
      <c r="BA309" s="6"/>
      <c r="BB309" s="6"/>
      <c r="BC309" s="6"/>
      <c r="BD309" s="6"/>
      <c r="BE309" s="6"/>
      <c r="BF309" s="6"/>
      <c r="BG309" s="6"/>
    </row>
    <row r="310" spans="1:59" x14ac:dyDescent="0.25">
      <c r="A310" s="57"/>
      <c r="B310" s="57"/>
      <c r="C310" s="6"/>
      <c r="D310" s="57"/>
      <c r="E310" s="57"/>
      <c r="F310" s="28"/>
      <c r="H310" s="57"/>
      <c r="I310" s="28"/>
      <c r="K310" s="57"/>
      <c r="L310" s="28"/>
      <c r="N310" s="57"/>
      <c r="O310" s="28"/>
      <c r="P310" s="28"/>
      <c r="S310" s="57"/>
      <c r="T310" s="28"/>
      <c r="V310" s="57"/>
      <c r="W310" s="57"/>
      <c r="X310" s="6"/>
      <c r="Y310" s="6"/>
      <c r="Z310" s="57"/>
      <c r="AA310" s="57"/>
      <c r="AB310" s="6"/>
      <c r="AC310" s="6"/>
      <c r="AD310" s="6"/>
      <c r="AE310" s="57"/>
      <c r="AF310" s="57"/>
      <c r="AG310" s="6"/>
      <c r="AH310" s="6"/>
      <c r="AI310" s="57"/>
      <c r="AJ310" s="57"/>
      <c r="AK310" s="6"/>
      <c r="AL310" s="57"/>
      <c r="AM310" s="57"/>
      <c r="AN310" s="6"/>
      <c r="AW310" s="6"/>
      <c r="AX310" s="6"/>
      <c r="AY310" s="6"/>
      <c r="AZ310" s="6"/>
      <c r="BA310" s="6"/>
      <c r="BB310" s="6"/>
      <c r="BC310" s="6"/>
      <c r="BD310" s="6"/>
      <c r="BE310" s="6"/>
      <c r="BF310" s="6"/>
      <c r="BG310" s="6"/>
    </row>
    <row r="311" spans="1:59" x14ac:dyDescent="0.25">
      <c r="A311" s="57"/>
      <c r="B311" s="57"/>
      <c r="C311" s="6"/>
      <c r="D311" s="57"/>
      <c r="E311" s="57"/>
      <c r="F311" s="28"/>
      <c r="H311" s="57"/>
      <c r="I311" s="57"/>
      <c r="K311" s="57"/>
      <c r="L311" s="28"/>
      <c r="N311" s="57"/>
      <c r="O311" s="28"/>
      <c r="P311" s="28"/>
      <c r="S311" s="57"/>
      <c r="T311" s="28"/>
      <c r="V311" s="57"/>
      <c r="W311" s="57"/>
      <c r="X311" s="6"/>
      <c r="Y311" s="6"/>
      <c r="Z311" s="57"/>
      <c r="AA311" s="57"/>
      <c r="AB311" s="6"/>
      <c r="AC311" s="6"/>
      <c r="AD311" s="6"/>
      <c r="AE311" s="57"/>
      <c r="AF311" s="57"/>
      <c r="AG311" s="6"/>
      <c r="AH311" s="6"/>
      <c r="AI311" s="57"/>
      <c r="AJ311" s="57"/>
      <c r="AK311" s="6"/>
      <c r="AL311" s="57"/>
      <c r="AM311" s="57"/>
      <c r="AN311" s="6"/>
      <c r="AW311" s="6"/>
      <c r="AX311" s="6"/>
      <c r="AY311" s="6"/>
      <c r="AZ311" s="6"/>
      <c r="BA311" s="6"/>
      <c r="BB311" s="6"/>
      <c r="BC311" s="6"/>
      <c r="BD311" s="6"/>
      <c r="BE311" s="6"/>
      <c r="BF311" s="6"/>
      <c r="BG311" s="6"/>
    </row>
    <row r="312" spans="1:59" x14ac:dyDescent="0.25">
      <c r="A312" s="57"/>
      <c r="B312" s="57"/>
      <c r="C312" s="6"/>
      <c r="D312" s="57"/>
      <c r="E312" s="57"/>
      <c r="F312" s="28"/>
      <c r="H312" s="57"/>
      <c r="I312" s="28"/>
      <c r="K312" s="57"/>
      <c r="L312" s="28"/>
      <c r="N312" s="57"/>
      <c r="O312" s="28"/>
      <c r="P312" s="28"/>
      <c r="S312" s="57"/>
      <c r="T312" s="28"/>
      <c r="V312" s="57"/>
      <c r="W312" s="57"/>
      <c r="X312" s="6"/>
      <c r="Y312" s="6"/>
      <c r="Z312" s="57"/>
      <c r="AA312" s="57"/>
      <c r="AB312" s="6"/>
      <c r="AC312" s="6"/>
      <c r="AD312" s="6"/>
      <c r="AE312" s="57"/>
      <c r="AF312" s="57"/>
      <c r="AG312" s="6"/>
      <c r="AH312" s="6"/>
      <c r="AI312" s="57"/>
      <c r="AJ312" s="57"/>
      <c r="AK312" s="6"/>
      <c r="AL312" s="57"/>
      <c r="AM312" s="57"/>
      <c r="AN312" s="6"/>
      <c r="AW312" s="6"/>
      <c r="AX312" s="6"/>
      <c r="AY312" s="6"/>
      <c r="AZ312" s="6"/>
      <c r="BA312" s="6"/>
      <c r="BB312" s="6"/>
      <c r="BC312" s="6"/>
      <c r="BD312" s="6"/>
      <c r="BE312" s="6"/>
      <c r="BF312" s="6"/>
      <c r="BG312" s="6"/>
    </row>
    <row r="313" spans="1:59" x14ac:dyDescent="0.25">
      <c r="A313" s="57"/>
      <c r="B313" s="57"/>
      <c r="C313" s="6"/>
      <c r="D313" s="57"/>
      <c r="E313" s="57"/>
      <c r="F313" s="28"/>
      <c r="H313" s="57"/>
      <c r="I313" s="28"/>
      <c r="K313" s="57"/>
      <c r="L313" s="28"/>
      <c r="N313" s="57"/>
      <c r="O313" s="28"/>
      <c r="P313" s="28"/>
      <c r="S313" s="57"/>
      <c r="T313" s="83"/>
      <c r="V313" s="57"/>
      <c r="W313" s="57"/>
      <c r="X313" s="6"/>
      <c r="Y313" s="6"/>
      <c r="Z313" s="57"/>
      <c r="AA313" s="57"/>
      <c r="AB313" s="6"/>
      <c r="AC313" s="6"/>
      <c r="AD313" s="6"/>
      <c r="AE313" s="57"/>
      <c r="AF313" s="57"/>
      <c r="AG313" s="6"/>
      <c r="AH313" s="6"/>
      <c r="AI313" s="57"/>
      <c r="AJ313" s="57"/>
      <c r="AK313" s="6"/>
      <c r="AL313" s="57"/>
      <c r="AM313" s="57"/>
      <c r="AN313" s="6"/>
      <c r="AW313" s="6"/>
      <c r="AX313" s="6"/>
      <c r="AY313" s="6"/>
      <c r="AZ313" s="6"/>
      <c r="BA313" s="6"/>
      <c r="BB313" s="6"/>
      <c r="BC313" s="6"/>
      <c r="BD313" s="6"/>
      <c r="BE313" s="6"/>
      <c r="BF313" s="6"/>
      <c r="BG313" s="6"/>
    </row>
    <row r="314" spans="1:59" x14ac:dyDescent="0.25">
      <c r="A314" s="57"/>
      <c r="B314" s="57"/>
      <c r="C314" s="6"/>
      <c r="D314" s="57"/>
      <c r="E314" s="57"/>
      <c r="F314" s="28"/>
      <c r="H314" s="57"/>
      <c r="I314" s="28"/>
      <c r="K314" s="57"/>
      <c r="L314" s="28"/>
      <c r="N314" s="57"/>
      <c r="O314" s="28"/>
      <c r="P314" s="28"/>
      <c r="Q314" s="28"/>
      <c r="S314" s="57"/>
      <c r="V314" s="57"/>
      <c r="W314" s="57"/>
      <c r="X314" s="6"/>
      <c r="Y314" s="6"/>
      <c r="Z314" s="57"/>
      <c r="AA314" s="57"/>
      <c r="AB314" s="6"/>
      <c r="AC314" s="6"/>
      <c r="AD314" s="6"/>
      <c r="AE314" s="57"/>
      <c r="AF314" s="57"/>
      <c r="AG314" s="6"/>
      <c r="AH314" s="6"/>
      <c r="AI314" s="57"/>
      <c r="AJ314" s="57"/>
      <c r="AK314" s="6"/>
      <c r="AL314" s="57"/>
      <c r="AM314" s="57"/>
      <c r="AN314" s="6"/>
      <c r="AW314" s="6"/>
      <c r="AX314" s="6"/>
      <c r="AY314" s="6"/>
      <c r="AZ314" s="6"/>
      <c r="BA314" s="6"/>
      <c r="BB314" s="6"/>
      <c r="BC314" s="6"/>
      <c r="BD314" s="6"/>
      <c r="BE314" s="6"/>
      <c r="BF314" s="6"/>
      <c r="BG314" s="6"/>
    </row>
    <row r="315" spans="1:59" x14ac:dyDescent="0.25">
      <c r="A315" s="57"/>
      <c r="B315" s="57"/>
      <c r="C315" s="6"/>
      <c r="D315" s="57"/>
      <c r="E315" s="57"/>
      <c r="F315" s="28"/>
      <c r="H315" s="57"/>
      <c r="I315" s="28"/>
      <c r="K315" s="57"/>
      <c r="L315" s="28"/>
      <c r="N315" s="57"/>
      <c r="O315" s="28"/>
      <c r="P315" s="28"/>
      <c r="Q315" s="28"/>
      <c r="S315" s="57"/>
      <c r="V315" s="57"/>
      <c r="W315" s="57"/>
      <c r="X315" s="6"/>
      <c r="Y315" s="6"/>
      <c r="Z315" s="57"/>
      <c r="AA315" s="57"/>
      <c r="AB315" s="6"/>
      <c r="AC315" s="6"/>
      <c r="AD315" s="6"/>
      <c r="AE315" s="57"/>
      <c r="AF315" s="57"/>
      <c r="AG315" s="6"/>
      <c r="AH315" s="6"/>
      <c r="AI315" s="57"/>
      <c r="AJ315" s="57"/>
      <c r="AK315" s="6"/>
      <c r="AL315" s="57"/>
      <c r="AM315" s="57"/>
      <c r="AN315" s="6"/>
      <c r="AW315" s="6"/>
      <c r="AX315" s="6"/>
      <c r="AY315" s="6"/>
      <c r="AZ315" s="6"/>
      <c r="BA315" s="6"/>
      <c r="BB315" s="6"/>
      <c r="BC315" s="6"/>
      <c r="BD315" s="6"/>
      <c r="BE315" s="6"/>
      <c r="BF315" s="6"/>
      <c r="BG315" s="6"/>
    </row>
    <row r="316" spans="1:59" x14ac:dyDescent="0.25">
      <c r="A316" s="57"/>
      <c r="B316" s="57"/>
      <c r="C316" s="6"/>
      <c r="D316" s="57"/>
      <c r="E316" s="57"/>
      <c r="F316" s="28"/>
      <c r="H316" s="57"/>
      <c r="I316" s="28"/>
      <c r="K316" s="57"/>
      <c r="L316" s="28"/>
      <c r="N316" s="57"/>
      <c r="O316" s="28"/>
      <c r="P316" s="28"/>
      <c r="Q316" s="28"/>
      <c r="S316" s="57"/>
      <c r="V316" s="57"/>
      <c r="W316" s="57"/>
      <c r="X316" s="6"/>
      <c r="Y316" s="6"/>
      <c r="Z316" s="57"/>
      <c r="AA316" s="57"/>
      <c r="AB316" s="6"/>
      <c r="AC316" s="6"/>
      <c r="AD316" s="6"/>
      <c r="AE316" s="57"/>
      <c r="AF316" s="57"/>
      <c r="AG316" s="6"/>
      <c r="AH316" s="6"/>
      <c r="AI316" s="57"/>
      <c r="AJ316" s="57"/>
      <c r="AK316" s="6"/>
      <c r="AL316" s="57"/>
      <c r="AM316" s="57"/>
      <c r="AN316" s="6"/>
      <c r="AW316" s="6"/>
      <c r="AX316" s="6"/>
      <c r="AY316" s="6"/>
      <c r="AZ316" s="6"/>
      <c r="BA316" s="6"/>
      <c r="BB316" s="6"/>
      <c r="BC316" s="6"/>
      <c r="BD316" s="6"/>
      <c r="BE316" s="6"/>
      <c r="BF316" s="6"/>
      <c r="BG316" s="6"/>
    </row>
    <row r="317" spans="1:59" x14ac:dyDescent="0.25">
      <c r="A317" s="57"/>
      <c r="B317" s="57"/>
      <c r="C317" s="6"/>
      <c r="D317" s="57"/>
      <c r="E317" s="57"/>
      <c r="F317" s="28"/>
      <c r="H317" s="57"/>
      <c r="I317" s="28"/>
      <c r="K317" s="57"/>
      <c r="L317" s="28"/>
      <c r="N317" s="57"/>
      <c r="O317" s="28"/>
      <c r="P317" s="28"/>
      <c r="Q317" s="28"/>
      <c r="S317" s="57"/>
      <c r="V317" s="57"/>
      <c r="W317" s="57"/>
      <c r="X317" s="6"/>
      <c r="Y317" s="6"/>
      <c r="Z317" s="57"/>
      <c r="AA317" s="57"/>
      <c r="AB317" s="6"/>
      <c r="AC317" s="6"/>
      <c r="AD317" s="6"/>
      <c r="AE317" s="57"/>
      <c r="AF317" s="57"/>
      <c r="AG317" s="6"/>
      <c r="AH317" s="6"/>
      <c r="AI317" s="57"/>
      <c r="AJ317" s="57"/>
      <c r="AK317" s="6"/>
      <c r="AL317" s="57"/>
      <c r="AM317" s="57"/>
      <c r="AN317" s="6"/>
      <c r="AW317" s="6"/>
      <c r="AX317" s="6"/>
      <c r="AY317" s="6"/>
      <c r="AZ317" s="6"/>
      <c r="BA317" s="6"/>
      <c r="BB317" s="6"/>
      <c r="BC317" s="6"/>
      <c r="BD317" s="6"/>
      <c r="BE317" s="6"/>
      <c r="BF317" s="6"/>
      <c r="BG317" s="6"/>
    </row>
    <row r="318" spans="1:59" x14ac:dyDescent="0.25">
      <c r="A318" s="57"/>
      <c r="B318" s="57"/>
      <c r="C318" s="6"/>
      <c r="D318" s="57"/>
      <c r="E318" s="57"/>
      <c r="F318" s="28"/>
      <c r="H318" s="57"/>
      <c r="I318" s="28"/>
      <c r="K318" s="57"/>
      <c r="L318" s="28"/>
      <c r="N318" s="57"/>
      <c r="O318" s="28"/>
      <c r="P318" s="28"/>
      <c r="Q318" s="28"/>
      <c r="S318" s="57"/>
      <c r="V318" s="57"/>
      <c r="W318" s="57"/>
      <c r="X318" s="6"/>
      <c r="Y318" s="6"/>
      <c r="Z318" s="57"/>
      <c r="AA318" s="57"/>
      <c r="AB318" s="6"/>
      <c r="AC318" s="6"/>
      <c r="AD318" s="6"/>
      <c r="AE318" s="57"/>
      <c r="AF318" s="57"/>
      <c r="AG318" s="6"/>
      <c r="AH318" s="6"/>
      <c r="AI318" s="57"/>
      <c r="AJ318" s="57"/>
      <c r="AK318" s="6"/>
      <c r="AL318" s="57"/>
      <c r="AM318" s="57"/>
      <c r="AN318" s="6"/>
      <c r="AW318" s="6"/>
      <c r="AX318" s="6"/>
      <c r="AY318" s="6"/>
      <c r="AZ318" s="6"/>
      <c r="BA318" s="6"/>
      <c r="BB318" s="6"/>
      <c r="BC318" s="6"/>
      <c r="BD318" s="6"/>
      <c r="BE318" s="6"/>
      <c r="BF318" s="6"/>
      <c r="BG318" s="6"/>
    </row>
    <row r="319" spans="1:59" x14ac:dyDescent="0.25">
      <c r="A319" s="57"/>
      <c r="B319" s="57"/>
      <c r="C319" s="6"/>
      <c r="D319" s="57"/>
      <c r="E319" s="57"/>
      <c r="F319" s="28"/>
      <c r="H319" s="57"/>
      <c r="I319" s="28"/>
      <c r="K319" s="57"/>
      <c r="L319" s="28"/>
      <c r="N319" s="57"/>
      <c r="O319" s="28"/>
      <c r="P319" s="28"/>
      <c r="Q319" s="28"/>
      <c r="S319" s="57"/>
      <c r="V319" s="57"/>
      <c r="W319" s="57"/>
      <c r="X319" s="6"/>
      <c r="Y319" s="6"/>
      <c r="Z319" s="57"/>
      <c r="AA319" s="57"/>
      <c r="AB319" s="6"/>
      <c r="AC319" s="6"/>
      <c r="AD319" s="6"/>
      <c r="AE319" s="57"/>
      <c r="AF319" s="57"/>
      <c r="AG319" s="6"/>
      <c r="AH319" s="6"/>
      <c r="AI319" s="57"/>
      <c r="AJ319" s="57"/>
      <c r="AK319" s="6"/>
      <c r="AL319" s="57"/>
      <c r="AM319" s="57"/>
      <c r="AN319" s="6"/>
      <c r="AW319" s="6"/>
      <c r="AX319" s="6"/>
      <c r="AY319" s="6"/>
      <c r="AZ319" s="6"/>
      <c r="BA319" s="6"/>
      <c r="BB319" s="6"/>
      <c r="BC319" s="6"/>
      <c r="BD319" s="6"/>
      <c r="BE319" s="6"/>
      <c r="BF319" s="6"/>
      <c r="BG319" s="6"/>
    </row>
    <row r="320" spans="1:59" x14ac:dyDescent="0.25">
      <c r="A320" s="57"/>
      <c r="B320" s="57"/>
      <c r="C320" s="6"/>
      <c r="D320" s="57"/>
      <c r="E320" s="57"/>
      <c r="F320" s="28"/>
      <c r="H320" s="57"/>
      <c r="I320" s="28"/>
      <c r="K320" s="57"/>
      <c r="L320" s="28"/>
      <c r="N320" s="57"/>
      <c r="O320" s="28"/>
      <c r="P320" s="28"/>
      <c r="Q320" s="28"/>
      <c r="S320" s="57"/>
      <c r="V320" s="57"/>
      <c r="W320" s="57"/>
      <c r="X320" s="6"/>
      <c r="Y320" s="6"/>
      <c r="Z320" s="57"/>
      <c r="AA320" s="57"/>
      <c r="AB320" s="6"/>
      <c r="AC320" s="6"/>
      <c r="AD320" s="6"/>
      <c r="AE320" s="57"/>
      <c r="AF320" s="57"/>
      <c r="AG320" s="6"/>
      <c r="AH320" s="6"/>
      <c r="AI320" s="57"/>
      <c r="AJ320" s="57"/>
      <c r="AK320" s="6"/>
      <c r="AL320" s="57"/>
      <c r="AM320" s="57"/>
      <c r="AN320" s="6"/>
      <c r="AW320" s="6"/>
      <c r="AX320" s="6"/>
      <c r="AY320" s="6"/>
      <c r="AZ320" s="6"/>
      <c r="BA320" s="6"/>
      <c r="BB320" s="6"/>
      <c r="BC320" s="6"/>
      <c r="BD320" s="6"/>
      <c r="BE320" s="6"/>
      <c r="BF320" s="6"/>
      <c r="BG320" s="6"/>
    </row>
    <row r="321" spans="1:59" x14ac:dyDescent="0.25">
      <c r="A321" s="57"/>
      <c r="B321" s="57"/>
      <c r="C321" s="6"/>
      <c r="D321" s="57"/>
      <c r="E321" s="57"/>
      <c r="F321" s="28"/>
      <c r="H321" s="57"/>
      <c r="I321" s="28"/>
      <c r="K321" s="57"/>
      <c r="L321" s="28"/>
      <c r="N321" s="57"/>
      <c r="O321" s="28"/>
      <c r="P321" s="28"/>
      <c r="Q321" s="28"/>
      <c r="S321" s="57"/>
      <c r="V321" s="57"/>
      <c r="W321" s="57"/>
      <c r="X321" s="6"/>
      <c r="Y321" s="6"/>
      <c r="Z321" s="57"/>
      <c r="AA321" s="57"/>
      <c r="AB321" s="6"/>
      <c r="AC321" s="6"/>
      <c r="AD321" s="6"/>
      <c r="AE321" s="57"/>
      <c r="AF321" s="57"/>
      <c r="AG321" s="6"/>
      <c r="AH321" s="6"/>
      <c r="AI321" s="57"/>
      <c r="AJ321" s="57"/>
      <c r="AK321" s="6"/>
      <c r="AL321" s="57"/>
      <c r="AM321" s="57"/>
      <c r="AN321" s="6"/>
      <c r="AW321" s="6"/>
      <c r="AX321" s="6"/>
      <c r="AY321" s="6"/>
      <c r="AZ321" s="6"/>
      <c r="BA321" s="6"/>
      <c r="BB321" s="6"/>
      <c r="BC321" s="6"/>
      <c r="BD321" s="6"/>
      <c r="BE321" s="6"/>
      <c r="BF321" s="6"/>
      <c r="BG321" s="6"/>
    </row>
    <row r="322" spans="1:59" x14ac:dyDescent="0.25">
      <c r="A322" s="57"/>
      <c r="B322" s="57"/>
      <c r="C322" s="6"/>
      <c r="D322" s="57"/>
      <c r="E322" s="57"/>
      <c r="F322" s="28"/>
      <c r="H322" s="57"/>
      <c r="I322" s="28"/>
      <c r="K322" s="57"/>
      <c r="L322" s="28"/>
      <c r="N322" s="57"/>
      <c r="O322" s="28"/>
      <c r="P322" s="28"/>
      <c r="Q322" s="28"/>
      <c r="S322" s="57"/>
      <c r="V322" s="57"/>
      <c r="W322" s="57"/>
      <c r="X322" s="6"/>
      <c r="Y322" s="6"/>
      <c r="Z322" s="57"/>
      <c r="AA322" s="57"/>
      <c r="AB322" s="6"/>
      <c r="AC322" s="6"/>
      <c r="AD322" s="6"/>
      <c r="AE322" s="57"/>
      <c r="AF322" s="57"/>
      <c r="AG322" s="6"/>
      <c r="AH322" s="6"/>
      <c r="AI322" s="57"/>
      <c r="AJ322" s="57"/>
      <c r="AK322" s="6"/>
      <c r="AL322" s="57"/>
      <c r="AM322" s="57"/>
      <c r="AN322" s="6"/>
      <c r="AW322" s="6"/>
      <c r="AX322" s="6"/>
      <c r="AY322" s="6"/>
      <c r="AZ322" s="6"/>
      <c r="BA322" s="6"/>
      <c r="BB322" s="6"/>
      <c r="BC322" s="6"/>
      <c r="BD322" s="6"/>
      <c r="BE322" s="6"/>
      <c r="BF322" s="6"/>
      <c r="BG322" s="6"/>
    </row>
    <row r="323" spans="1:59"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row>
    <row r="324" spans="1:59"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row>
    <row r="325" spans="1:59"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row>
    <row r="326" spans="1:59"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row>
    <row r="327" spans="1:59" x14ac:dyDescent="0.25">
      <c r="A327" s="6" t="s">
        <v>232</v>
      </c>
      <c r="B327" s="6"/>
      <c r="C327" s="6"/>
      <c r="D327" s="6" t="s">
        <v>232</v>
      </c>
      <c r="E327" s="6"/>
      <c r="F327" s="6"/>
      <c r="G327" s="6" t="s">
        <v>232</v>
      </c>
      <c r="H327" s="6"/>
      <c r="I327" s="6"/>
      <c r="J327" s="6" t="s">
        <v>183</v>
      </c>
      <c r="K327" s="6"/>
      <c r="L327" s="6"/>
      <c r="M327" s="6" t="s">
        <v>183</v>
      </c>
      <c r="N327" s="6"/>
      <c r="O327" s="6"/>
      <c r="P327" s="6" t="s">
        <v>208</v>
      </c>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row>
    <row r="328" spans="1:59" x14ac:dyDescent="0.25">
      <c r="B328" s="6" t="s">
        <v>233</v>
      </c>
      <c r="E328" s="6" t="s">
        <v>233</v>
      </c>
      <c r="F328" s="6"/>
      <c r="H328" s="6" t="s">
        <v>233</v>
      </c>
      <c r="I328" s="6"/>
      <c r="J328" s="57"/>
      <c r="K328" s="57" t="s">
        <v>184</v>
      </c>
      <c r="L328" s="6"/>
      <c r="M328" s="57"/>
      <c r="N328" s="57" t="s">
        <v>207</v>
      </c>
      <c r="O328" s="6"/>
      <c r="P328" s="57"/>
      <c r="Q328" s="57" t="s">
        <v>209</v>
      </c>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row>
    <row r="329" spans="1:59" ht="30" x14ac:dyDescent="0.25">
      <c r="A329" s="84" t="s">
        <v>275</v>
      </c>
      <c r="B329" s="81" t="s">
        <v>276</v>
      </c>
      <c r="C329" s="6"/>
      <c r="D329" s="84" t="s">
        <v>275</v>
      </c>
      <c r="E329" s="81" t="s">
        <v>277</v>
      </c>
      <c r="F329" s="6"/>
      <c r="G329" s="84" t="s">
        <v>275</v>
      </c>
      <c r="H329" s="81" t="s">
        <v>313</v>
      </c>
      <c r="I329" s="77"/>
      <c r="J329" s="57" t="s">
        <v>171</v>
      </c>
      <c r="K329" s="57">
        <v>24</v>
      </c>
      <c r="L329" s="6"/>
      <c r="M329" s="57" t="s">
        <v>171</v>
      </c>
      <c r="N329" s="57">
        <v>26</v>
      </c>
      <c r="O329" s="6"/>
      <c r="P329" s="57" t="s">
        <v>210</v>
      </c>
      <c r="Q329" s="57">
        <v>3</v>
      </c>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row>
    <row r="330" spans="1:59" x14ac:dyDescent="0.25">
      <c r="A330" s="84" t="s">
        <v>171</v>
      </c>
      <c r="B330" s="85">
        <v>1</v>
      </c>
      <c r="C330" s="8"/>
      <c r="D330" s="84" t="s">
        <v>171</v>
      </c>
      <c r="E330" s="85">
        <v>1</v>
      </c>
      <c r="F330" s="8"/>
      <c r="G330" s="84" t="s">
        <v>171</v>
      </c>
      <c r="H330" s="85">
        <v>1</v>
      </c>
      <c r="I330" s="8"/>
      <c r="J330" s="57" t="s">
        <v>52</v>
      </c>
      <c r="K330" s="57">
        <v>31</v>
      </c>
      <c r="L330" s="6"/>
      <c r="M330" s="57" t="s">
        <v>52</v>
      </c>
      <c r="N330" s="57">
        <v>36.799999999999997</v>
      </c>
      <c r="O330" s="6"/>
      <c r="P330" s="57" t="s">
        <v>211</v>
      </c>
      <c r="Q330" s="57">
        <v>0</v>
      </c>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row>
    <row r="331" spans="1:59" x14ac:dyDescent="0.25">
      <c r="A331" s="84" t="s">
        <v>175</v>
      </c>
      <c r="B331" s="86">
        <v>0.113</v>
      </c>
      <c r="C331" s="8"/>
      <c r="D331" s="84" t="s">
        <v>52</v>
      </c>
      <c r="E331" s="85">
        <v>1</v>
      </c>
      <c r="F331" s="8"/>
      <c r="G331" s="84" t="s">
        <v>52</v>
      </c>
      <c r="H331" s="85">
        <v>1</v>
      </c>
      <c r="I331" s="8"/>
      <c r="J331" s="57" t="s">
        <v>175</v>
      </c>
      <c r="K331" s="57">
        <v>130</v>
      </c>
      <c r="L331" s="6"/>
      <c r="M331" s="57" t="s">
        <v>175</v>
      </c>
      <c r="N331" s="57">
        <v>142.19999999999999</v>
      </c>
      <c r="O331" s="6"/>
      <c r="P331" s="57" t="s">
        <v>212</v>
      </c>
      <c r="Q331" s="57">
        <v>0</v>
      </c>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row>
    <row r="332" spans="1:59" x14ac:dyDescent="0.25">
      <c r="A332" s="84" t="s">
        <v>172</v>
      </c>
      <c r="B332" s="60"/>
      <c r="C332" s="8"/>
      <c r="D332" s="84" t="s">
        <v>175</v>
      </c>
      <c r="E332" s="86">
        <v>0.221</v>
      </c>
      <c r="F332" s="8"/>
      <c r="G332" s="84" t="s">
        <v>175</v>
      </c>
      <c r="H332" s="86">
        <v>1</v>
      </c>
      <c r="I332" s="8"/>
      <c r="J332" s="57"/>
      <c r="K332" s="57"/>
      <c r="L332" s="6"/>
      <c r="M332" s="57"/>
      <c r="N332" s="57"/>
      <c r="O332" s="6"/>
      <c r="P332" s="57" t="s">
        <v>213</v>
      </c>
      <c r="Q332" s="57">
        <v>0</v>
      </c>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row>
    <row r="333" spans="1:59" x14ac:dyDescent="0.25">
      <c r="A333" s="84" t="s">
        <v>52</v>
      </c>
      <c r="B333" s="85">
        <v>1</v>
      </c>
      <c r="C333" s="8"/>
      <c r="D333" s="84" t="s">
        <v>172</v>
      </c>
      <c r="E333" s="86"/>
      <c r="F333" s="8"/>
      <c r="G333" s="84"/>
      <c r="H333" s="86"/>
      <c r="I333" s="8"/>
      <c r="J333" s="57" t="s">
        <v>172</v>
      </c>
      <c r="K333" s="57"/>
      <c r="L333" s="6"/>
      <c r="M333" s="57" t="s">
        <v>172</v>
      </c>
      <c r="N333" s="57"/>
      <c r="O333" s="6"/>
      <c r="P333" s="57" t="s">
        <v>214</v>
      </c>
      <c r="Q333" s="57">
        <v>0</v>
      </c>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row>
    <row r="334" spans="1:59" x14ac:dyDescent="0.25">
      <c r="A334" s="84"/>
      <c r="B334" s="86"/>
      <c r="C334" s="8"/>
      <c r="D334" s="84"/>
      <c r="E334" s="60"/>
      <c r="F334" s="8"/>
      <c r="G334" s="84" t="s">
        <v>172</v>
      </c>
      <c r="H334" s="60"/>
      <c r="I334" s="8"/>
      <c r="J334" s="57"/>
      <c r="K334" s="57"/>
      <c r="L334" s="6"/>
      <c r="M334" s="57"/>
      <c r="N334" s="57"/>
      <c r="O334" s="6"/>
      <c r="P334" s="57" t="s">
        <v>215</v>
      </c>
      <c r="Q334" s="57">
        <v>0</v>
      </c>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row>
    <row r="335" spans="1:59" x14ac:dyDescent="0.25">
      <c r="A335" s="84"/>
      <c r="B335" s="60"/>
      <c r="C335" s="8"/>
      <c r="D335" s="84"/>
      <c r="E335" s="86"/>
      <c r="F335" s="8"/>
      <c r="G335" s="84"/>
      <c r="H335" s="86"/>
      <c r="I335" s="8"/>
      <c r="J335" s="57"/>
      <c r="K335" s="57"/>
      <c r="L335" s="6"/>
      <c r="M335" s="57"/>
      <c r="N335" s="57"/>
      <c r="O335" s="6"/>
      <c r="P335" s="57" t="s">
        <v>158</v>
      </c>
      <c r="Q335" s="57"/>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row>
    <row r="336" spans="1:59" x14ac:dyDescent="0.25">
      <c r="A336" s="84"/>
      <c r="B336" s="60"/>
      <c r="C336" s="8"/>
      <c r="D336" s="84"/>
      <c r="E336" s="60"/>
      <c r="F336" s="8"/>
      <c r="G336" s="84"/>
      <c r="H336" s="60"/>
      <c r="I336" s="8"/>
      <c r="J336" s="57"/>
      <c r="K336" s="57"/>
      <c r="L336" s="6"/>
      <c r="M336" s="57"/>
      <c r="N336" s="57"/>
      <c r="O336" s="6"/>
      <c r="P336" s="57" t="s">
        <v>158</v>
      </c>
      <c r="Q336" s="57"/>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row>
    <row r="337" spans="1:59" x14ac:dyDescent="0.25">
      <c r="A337" s="84"/>
      <c r="B337" s="86"/>
      <c r="C337" s="8"/>
      <c r="D337" s="84"/>
      <c r="E337" s="60"/>
      <c r="F337" s="8"/>
      <c r="G337" s="84"/>
      <c r="H337" s="60"/>
      <c r="I337" s="8"/>
      <c r="J337" s="57"/>
      <c r="K337" s="57"/>
      <c r="L337" s="6"/>
      <c r="M337" s="57"/>
      <c r="N337" s="57"/>
      <c r="O337" s="6"/>
      <c r="P337" s="57"/>
      <c r="Q337" s="57"/>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row>
    <row r="338" spans="1:59" x14ac:dyDescent="0.25">
      <c r="A338" s="84"/>
      <c r="B338" s="60"/>
      <c r="C338" s="8"/>
      <c r="D338" s="84"/>
      <c r="E338" s="60"/>
      <c r="F338" s="8"/>
      <c r="G338" s="84"/>
      <c r="H338" s="60"/>
      <c r="I338" s="8"/>
      <c r="J338" s="57"/>
      <c r="K338" s="57"/>
      <c r="L338" s="6"/>
      <c r="M338" s="57"/>
      <c r="N338" s="57"/>
      <c r="O338" s="6"/>
      <c r="P338" s="57"/>
      <c r="Q338" s="57"/>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row>
    <row r="339" spans="1:59" x14ac:dyDescent="0.25">
      <c r="A339" s="84"/>
      <c r="B339" s="60"/>
      <c r="C339" s="8"/>
      <c r="D339" s="84"/>
      <c r="E339" s="60"/>
      <c r="F339" s="8"/>
      <c r="G339" s="84"/>
      <c r="H339" s="60"/>
      <c r="I339" s="8"/>
      <c r="J339" s="57"/>
      <c r="K339" s="57"/>
      <c r="L339" s="6"/>
      <c r="M339" s="57"/>
      <c r="N339" s="57"/>
      <c r="O339" s="6"/>
      <c r="P339" s="57"/>
      <c r="Q339" s="57"/>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row>
    <row r="340" spans="1:59" x14ac:dyDescent="0.25">
      <c r="A340" s="84"/>
      <c r="B340" s="60"/>
      <c r="C340" s="8"/>
      <c r="D340" s="84"/>
      <c r="E340" s="60"/>
      <c r="F340" s="8"/>
      <c r="G340" s="84"/>
      <c r="H340" s="60"/>
      <c r="I340" s="8"/>
      <c r="J340" s="57"/>
      <c r="K340" s="57"/>
      <c r="L340" s="6"/>
      <c r="M340" s="57"/>
      <c r="N340" s="57"/>
      <c r="O340" s="6"/>
      <c r="P340" s="57"/>
      <c r="Q340" s="57"/>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row>
    <row r="341" spans="1:59" x14ac:dyDescent="0.25">
      <c r="A341" s="84"/>
      <c r="B341" s="60"/>
      <c r="C341" s="8"/>
      <c r="D341" s="84"/>
      <c r="E341" s="60"/>
      <c r="F341" s="8"/>
      <c r="G341" s="84"/>
      <c r="H341" s="60"/>
      <c r="I341" s="8"/>
      <c r="J341" s="57"/>
      <c r="K341" s="57"/>
      <c r="L341" s="6"/>
      <c r="M341" s="57"/>
      <c r="N341" s="57"/>
      <c r="O341" s="6"/>
      <c r="P341" s="57"/>
      <c r="Q341" s="57"/>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row>
    <row r="342" spans="1:59" x14ac:dyDescent="0.25">
      <c r="A342" s="84"/>
      <c r="B342" s="60"/>
      <c r="C342" s="8"/>
      <c r="D342" s="84"/>
      <c r="E342" s="60"/>
      <c r="F342" s="8"/>
      <c r="G342" s="84"/>
      <c r="H342" s="60"/>
      <c r="I342" s="8"/>
      <c r="J342" s="57"/>
      <c r="K342" s="57"/>
      <c r="L342" s="6"/>
      <c r="M342" s="57"/>
      <c r="N342" s="57"/>
      <c r="O342" s="6"/>
      <c r="P342" s="57"/>
      <c r="Q342" s="57"/>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row>
    <row r="343" spans="1:59" x14ac:dyDescent="0.25">
      <c r="A343" s="84"/>
      <c r="B343" s="60"/>
      <c r="C343" s="8"/>
      <c r="D343" s="84"/>
      <c r="E343" s="60"/>
      <c r="F343" s="8"/>
      <c r="G343" s="84"/>
      <c r="H343" s="60"/>
      <c r="I343" s="8"/>
      <c r="J343" s="57"/>
      <c r="K343" s="57"/>
      <c r="L343" s="6"/>
      <c r="M343" s="57"/>
      <c r="N343" s="57"/>
      <c r="O343" s="6"/>
      <c r="P343" s="57"/>
      <c r="Q343" s="57"/>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row>
    <row r="344" spans="1:59" x14ac:dyDescent="0.25">
      <c r="A344" s="84"/>
      <c r="B344" s="60"/>
      <c r="C344" s="8"/>
      <c r="D344" s="84"/>
      <c r="E344" s="60"/>
      <c r="F344" s="8"/>
      <c r="G344" s="84"/>
      <c r="H344" s="60"/>
      <c r="I344" s="8"/>
      <c r="J344" s="57"/>
      <c r="K344" s="57"/>
      <c r="L344" s="6"/>
      <c r="M344" s="57"/>
      <c r="N344" s="57"/>
      <c r="O344" s="6"/>
      <c r="P344" s="57"/>
      <c r="Q344" s="57"/>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row>
    <row r="345" spans="1:59" x14ac:dyDescent="0.25">
      <c r="A345" s="84"/>
      <c r="B345" s="60"/>
      <c r="C345" s="8"/>
      <c r="D345" s="84"/>
      <c r="E345" s="60"/>
      <c r="F345" s="8"/>
      <c r="G345" s="84"/>
      <c r="H345" s="60"/>
      <c r="I345" s="8"/>
      <c r="J345" s="57"/>
      <c r="K345" s="57"/>
      <c r="L345" s="6"/>
      <c r="M345" s="57"/>
      <c r="N345" s="57"/>
      <c r="O345" s="6"/>
      <c r="P345" s="57"/>
      <c r="Q345" s="57"/>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row>
    <row r="346" spans="1:59" x14ac:dyDescent="0.25">
      <c r="A346" s="84"/>
      <c r="B346" s="60"/>
      <c r="C346" s="8"/>
      <c r="D346" s="84"/>
      <c r="E346" s="60"/>
      <c r="F346" s="8"/>
      <c r="G346" s="84"/>
      <c r="H346" s="60"/>
      <c r="I346" s="8"/>
      <c r="J346" s="57"/>
      <c r="K346" s="57"/>
      <c r="L346" s="6"/>
      <c r="M346" s="57"/>
      <c r="N346" s="57"/>
      <c r="O346" s="6"/>
      <c r="P346" s="57"/>
      <c r="Q346" s="57"/>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row>
    <row r="347" spans="1:59" x14ac:dyDescent="0.25">
      <c r="A347" s="84"/>
      <c r="B347" s="60"/>
      <c r="C347" s="8"/>
      <c r="D347" s="84"/>
      <c r="E347" s="60"/>
      <c r="F347" s="8"/>
      <c r="G347" s="84"/>
      <c r="H347" s="60"/>
      <c r="I347" s="8"/>
      <c r="J347" s="8"/>
      <c r="K347" s="8"/>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row>
    <row r="348" spans="1:59" x14ac:dyDescent="0.25">
      <c r="A348" s="84"/>
      <c r="B348" s="57"/>
      <c r="C348" s="6"/>
      <c r="D348" s="84"/>
      <c r="E348" s="57"/>
      <c r="F348" s="6"/>
      <c r="G348" s="84"/>
      <c r="H348" s="57"/>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row>
    <row r="349" spans="1:59" x14ac:dyDescent="0.25">
      <c r="A349" s="84"/>
      <c r="B349" s="57"/>
      <c r="C349" s="6"/>
      <c r="D349" s="84"/>
      <c r="E349" s="57"/>
      <c r="F349" s="6"/>
      <c r="G349" s="84"/>
      <c r="H349" s="57"/>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row>
    <row r="350" spans="1:59"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row>
    <row r="351" spans="1:59"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row>
    <row r="352" spans="1:59" x14ac:dyDescent="0.25">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row>
    <row r="353" spans="1:59"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row>
    <row r="354" spans="1:59" x14ac:dyDescent="0.25">
      <c r="A354" s="6" t="s">
        <v>340</v>
      </c>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row>
    <row r="355" spans="1:59"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row>
    <row r="356" spans="1:59"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row>
    <row r="357" spans="1:59"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row>
    <row r="358" spans="1:59"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row>
    <row r="359" spans="1:59"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row>
    <row r="360" spans="1:59"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row>
    <row r="361" spans="1:59"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row>
    <row r="362" spans="1:59"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row>
    <row r="363" spans="1:59"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row>
    <row r="364" spans="1:59"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row>
    <row r="365" spans="1:59"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row>
    <row r="366" spans="1:59"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row>
    <row r="367" spans="1:59"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row>
    <row r="368" spans="1:59"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row>
    <row r="369" spans="1:59"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row>
    <row r="370" spans="1:59"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row>
    <row r="371" spans="1:59"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row>
    <row r="372" spans="1:59"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row>
    <row r="373" spans="1:59"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row>
    <row r="374" spans="1:59"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row>
    <row r="375" spans="1:59"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row>
    <row r="376" spans="1:59"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row>
    <row r="377" spans="1:59"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row>
    <row r="378" spans="1:59"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row>
    <row r="379" spans="1:59"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row>
    <row r="380" spans="1:59"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row>
    <row r="381" spans="1:59"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row>
    <row r="382" spans="1:59"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row>
    <row r="383" spans="1:59"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row>
    <row r="384" spans="1:59"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row>
    <row r="385" spans="1:59"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row>
    <row r="386" spans="1:59"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row>
    <row r="387" spans="1:59"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row>
    <row r="388" spans="1:59"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row>
    <row r="389" spans="1:59"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row>
    <row r="390" spans="1:59"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row>
    <row r="391" spans="1:59"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row>
    <row r="392" spans="1:59"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row>
    <row r="393" spans="1:59"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row>
    <row r="394" spans="1:59"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row>
    <row r="395" spans="1:59"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row>
    <row r="396" spans="1:59"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row>
    <row r="397" spans="1:59"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row>
    <row r="398" spans="1:59"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row>
    <row r="399" spans="1:59"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row>
    <row r="400" spans="1:59"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row>
    <row r="401" spans="1:59"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row>
    <row r="402" spans="1:59"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row>
    <row r="403" spans="1:59"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row>
    <row r="404" spans="1:59"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row>
    <row r="405" spans="1:59"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row>
    <row r="406" spans="1:59"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row>
    <row r="407" spans="1:59"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row>
    <row r="408" spans="1:59"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row>
    <row r="409" spans="1:59"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row>
    <row r="410" spans="1:59"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row>
    <row r="411" spans="1:59"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row>
  </sheetData>
  <autoFilter ref="D329:E334" xr:uid="{D4E8ADDC-37DE-4477-AEC5-37FDB955BD28}">
    <sortState xmlns:xlrd2="http://schemas.microsoft.com/office/spreadsheetml/2017/richdata2" ref="D330:E334">
      <sortCondition descending="1" ref="E329:E334"/>
    </sortState>
  </autoFilter>
  <mergeCells count="26">
    <mergeCell ref="A20:V20"/>
    <mergeCell ref="A15:W15"/>
    <mergeCell ref="A16:V16"/>
    <mergeCell ref="A17:V17"/>
    <mergeCell ref="A18:V18"/>
    <mergeCell ref="A19:V19"/>
    <mergeCell ref="A292:V292"/>
    <mergeCell ref="A21:V21"/>
    <mergeCell ref="A22:V22"/>
    <mergeCell ref="A23:V23"/>
    <mergeCell ref="A24:V24"/>
    <mergeCell ref="A25:V25"/>
    <mergeCell ref="A26:V26"/>
    <mergeCell ref="A27:V27"/>
    <mergeCell ref="A288:W288"/>
    <mergeCell ref="A289:V289"/>
    <mergeCell ref="A290:V290"/>
    <mergeCell ref="A291:V291"/>
    <mergeCell ref="A299:V299"/>
    <mergeCell ref="A300:V300"/>
    <mergeCell ref="A293:V293"/>
    <mergeCell ref="A294:V294"/>
    <mergeCell ref="A295:V295"/>
    <mergeCell ref="A296:V296"/>
    <mergeCell ref="A297:V297"/>
    <mergeCell ref="A298:V29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 </vt:lpstr>
      <vt:lpstr>End Of Life Ranking</vt:lpstr>
      <vt:lpstr>Full Data Breakdown</vt:lpstr>
      <vt:lpstr>Data Graphs - Micro</vt:lpstr>
      <vt:lpstr>Cold Temps!!</vt:lpstr>
      <vt:lpstr>Data Table - End of life stuff</vt:lpstr>
      <vt:lpstr>EC DATA COMPARISON</vt:lpstr>
      <vt:lpstr>Graphs - Super micro</vt:lpstr>
      <vt:lpstr>'Data Graphs - Micro'!Print_Area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Kerin</dc:creator>
  <cp:lastModifiedBy>Adam Kerin</cp:lastModifiedBy>
  <cp:lastPrinted>2025-11-27T20:49:30Z</cp:lastPrinted>
  <dcterms:created xsi:type="dcterms:W3CDTF">2025-05-05T21:09:48Z</dcterms:created>
  <dcterms:modified xsi:type="dcterms:W3CDTF">2026-07-02T07:57:20Z</dcterms:modified>
</cp:coreProperties>
</file>